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https://o365mps-my.sharepoint.com/personal/mia_franic_mps_hr/Documents/Radna površina/FINANCIJSKI PLANOVI 2023-2025/"/>
    </mc:Choice>
  </mc:AlternateContent>
  <xr:revisionPtr revIDLastSave="0" documentId="8_{9A4824B5-C7E2-448C-9637-2F93CAD54310}" xr6:coauthVersionLast="47" xr6:coauthVersionMax="47" xr10:uidLastSave="{00000000-0000-0000-0000-000000000000}"/>
  <bookViews>
    <workbookView xWindow="57480" yWindow="-120" windowWidth="29040" windowHeight="15720" firstSheet="1" activeTab="1" xr2:uid="{B4529333-A599-4A97-A531-E806AC7A76C1}"/>
  </bookViews>
  <sheets>
    <sheet name="SAŽETAK RAZDJEL" sheetId="1" state="hidden" r:id="rId1"/>
    <sheet name="PRIHODI I RASH RAZDJEL" sheetId="2" r:id="rId2"/>
    <sheet name="SAŽETAK 06005" sheetId="3" r:id="rId3"/>
    <sheet name="PRIH I RASH 06005" sheetId="4" r:id="rId4"/>
    <sheet name="SAŽETAK 06030" sheetId="5" r:id="rId5"/>
    <sheet name="PRIH I RASH 06030" sheetId="6" r:id="rId6"/>
    <sheet name="SAŽETAK 06035" sheetId="7" r:id="rId7"/>
    <sheet name="PRIH I RASH 06035" sheetId="8" r:id="rId8"/>
    <sheet name="SAŽETAK 06055" sheetId="9" r:id="rId9"/>
    <sheet name="PRIH I RASH 06055" sheetId="10" r:id="rId10"/>
    <sheet name="SAŽETAK 06060 " sheetId="11" r:id="rId11"/>
    <sheet name="PRIH I RASH 06060" sheetId="12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3" hidden="1">'PRIH I RASH 06005'!$H$1:$H$94</definedName>
    <definedName name="_xlnm._FilterDatabase" localSheetId="5" hidden="1">'PRIH I RASH 06030'!$E$1:$E$62</definedName>
    <definedName name="_xlnm._FilterDatabase" localSheetId="7" hidden="1">'PRIH I RASH 06035'!$G$1:$G$71</definedName>
    <definedName name="_xlnm._FilterDatabase" localSheetId="9" hidden="1">'PRIH I RASH 06055'!$I$1:$I$54</definedName>
    <definedName name="_xlnm._FilterDatabase" localSheetId="11" hidden="1">'PRIH I RASH 06060'!$H$1:$H$82</definedName>
    <definedName name="_xlnm._FilterDatabase" localSheetId="1" hidden="1">'PRIHODI I RASH RAZDJEL'!$G$1:$G$116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" i="2" l="1"/>
  <c r="C34" i="2"/>
  <c r="B34" i="2"/>
  <c r="A34" i="2"/>
  <c r="D33" i="2"/>
  <c r="C33" i="2"/>
  <c r="B33" i="2"/>
  <c r="A33" i="2"/>
  <c r="D32" i="2"/>
  <c r="C32" i="2"/>
  <c r="B32" i="2"/>
  <c r="A32" i="2"/>
  <c r="D31" i="2"/>
  <c r="C31" i="2"/>
  <c r="B31" i="2"/>
  <c r="A31" i="2"/>
  <c r="D30" i="2"/>
  <c r="C30" i="2"/>
  <c r="B30" i="2"/>
  <c r="A30" i="2"/>
  <c r="D29" i="2"/>
  <c r="C29" i="2"/>
  <c r="B29" i="2"/>
  <c r="A29" i="2"/>
  <c r="D28" i="2"/>
  <c r="C28" i="2"/>
  <c r="B28" i="2"/>
  <c r="A28" i="2"/>
  <c r="D27" i="2"/>
  <c r="C27" i="2"/>
  <c r="B27" i="2"/>
  <c r="A27" i="2"/>
  <c r="D26" i="2"/>
  <c r="C26" i="2"/>
  <c r="B26" i="2"/>
  <c r="A26" i="2"/>
  <c r="D25" i="2"/>
  <c r="C25" i="2"/>
  <c r="B25" i="2"/>
  <c r="A25" i="2"/>
  <c r="D24" i="2"/>
  <c r="C24" i="2"/>
  <c r="B24" i="2"/>
  <c r="A24" i="2"/>
  <c r="D23" i="2"/>
  <c r="C23" i="2"/>
  <c r="B23" i="2"/>
  <c r="A23" i="2"/>
  <c r="D22" i="2"/>
  <c r="C22" i="2"/>
  <c r="B22" i="2"/>
  <c r="A22" i="2"/>
  <c r="D21" i="2"/>
  <c r="C21" i="2"/>
  <c r="B21" i="2"/>
  <c r="A21" i="2"/>
  <c r="D20" i="2"/>
  <c r="C20" i="2"/>
  <c r="B20" i="2"/>
  <c r="A20" i="2"/>
  <c r="D19" i="2"/>
  <c r="C19" i="2"/>
  <c r="B19" i="2"/>
  <c r="A19" i="2"/>
  <c r="D18" i="2"/>
  <c r="C18" i="2"/>
  <c r="B18" i="2"/>
  <c r="A18" i="2"/>
  <c r="D17" i="2"/>
  <c r="C17" i="2"/>
  <c r="B17" i="2"/>
  <c r="A17" i="2"/>
  <c r="D16" i="2"/>
  <c r="C16" i="2"/>
  <c r="B16" i="2"/>
  <c r="A16" i="2"/>
  <c r="D15" i="2"/>
  <c r="C15" i="2"/>
  <c r="B15" i="2"/>
  <c r="A15" i="2"/>
  <c r="D14" i="2"/>
  <c r="C14" i="2"/>
  <c r="B14" i="2"/>
  <c r="A14" i="2"/>
  <c r="D13" i="2"/>
  <c r="C13" i="2"/>
  <c r="B13" i="2"/>
  <c r="A13" i="2"/>
  <c r="D12" i="2"/>
  <c r="C12" i="2"/>
  <c r="B12" i="2"/>
  <c r="A12" i="2"/>
  <c r="D11" i="2"/>
  <c r="C11" i="2"/>
  <c r="B11" i="2"/>
  <c r="A11" i="2"/>
  <c r="D10" i="2"/>
  <c r="C10" i="2"/>
  <c r="B10" i="2"/>
  <c r="A10" i="2"/>
  <c r="D9" i="2"/>
  <c r="C9" i="2"/>
  <c r="B9" i="2"/>
  <c r="A9" i="2"/>
  <c r="I8" i="2"/>
  <c r="H8" i="2"/>
  <c r="G8" i="2"/>
  <c r="I6" i="2"/>
  <c r="H6" i="2"/>
  <c r="G6" i="2"/>
  <c r="K42" i="10" l="1"/>
  <c r="J42" i="10"/>
  <c r="J41" i="10" s="1"/>
  <c r="K41" i="10"/>
  <c r="J28" i="10"/>
  <c r="K28" i="10"/>
  <c r="I28" i="10"/>
  <c r="G49" i="6" l="1"/>
  <c r="F49" i="6"/>
  <c r="E49" i="6"/>
  <c r="E46" i="6" s="1"/>
  <c r="G47" i="6"/>
  <c r="G46" i="6" s="1"/>
  <c r="F47" i="6"/>
  <c r="F46" i="6" s="1"/>
  <c r="E47" i="6"/>
  <c r="G43" i="6"/>
  <c r="F43" i="6"/>
  <c r="E43" i="6"/>
  <c r="G41" i="6"/>
  <c r="F41" i="6"/>
  <c r="E41" i="6"/>
  <c r="G33" i="6"/>
  <c r="F33" i="6"/>
  <c r="E33" i="6"/>
  <c r="G26" i="6"/>
  <c r="F26" i="6"/>
  <c r="E26" i="6"/>
  <c r="G17" i="6"/>
  <c r="F17" i="6"/>
  <c r="E17" i="6"/>
  <c r="G15" i="6"/>
  <c r="F15" i="6"/>
  <c r="E15" i="6"/>
  <c r="G10" i="6"/>
  <c r="G9" i="6" s="1"/>
  <c r="F10" i="6"/>
  <c r="E10" i="6"/>
  <c r="H23" i="5"/>
  <c r="G23" i="5"/>
  <c r="F23" i="5"/>
  <c r="H13" i="5"/>
  <c r="G13" i="5"/>
  <c r="F13" i="5"/>
  <c r="H10" i="5"/>
  <c r="H14" i="5" s="1"/>
  <c r="H24" i="5" s="1"/>
  <c r="G10" i="5"/>
  <c r="G14" i="5" s="1"/>
  <c r="G24" i="5" s="1"/>
  <c r="F10" i="5"/>
  <c r="F14" i="5" s="1"/>
  <c r="F24" i="5" s="1"/>
  <c r="G54" i="6" l="1"/>
  <c r="G25" i="6"/>
  <c r="E25" i="6"/>
  <c r="E54" i="6" s="1"/>
  <c r="F25" i="6"/>
  <c r="E9" i="6"/>
  <c r="F9" i="6"/>
  <c r="F54" i="6"/>
  <c r="L35" i="12" l="1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34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9" i="12"/>
  <c r="K9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J76" i="12"/>
  <c r="J77" i="12"/>
  <c r="J78" i="12"/>
  <c r="J79" i="12"/>
  <c r="J80" i="12"/>
  <c r="J34" i="12"/>
  <c r="I9" i="12"/>
  <c r="J9" i="12" s="1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H36" i="12"/>
  <c r="H37" i="12"/>
  <c r="H38" i="12"/>
  <c r="H39" i="12"/>
  <c r="H40" i="12"/>
  <c r="H41" i="12"/>
  <c r="H42" i="12"/>
  <c r="H44" i="12"/>
  <c r="H45" i="12"/>
  <c r="H46" i="12"/>
  <c r="H47" i="12"/>
  <c r="H48" i="12"/>
  <c r="H49" i="12"/>
  <c r="H50" i="12"/>
  <c r="H51" i="12"/>
  <c r="H52" i="12"/>
  <c r="H54" i="12"/>
  <c r="H55" i="12"/>
  <c r="H56" i="12"/>
  <c r="H58" i="12"/>
  <c r="H59" i="12"/>
  <c r="H60" i="12"/>
  <c r="H61" i="12"/>
  <c r="H63" i="12"/>
  <c r="H64" i="12"/>
  <c r="H65" i="12"/>
  <c r="H66" i="12"/>
  <c r="H67" i="12"/>
  <c r="H69" i="12"/>
  <c r="H72" i="12"/>
  <c r="H74" i="12"/>
  <c r="H75" i="12"/>
  <c r="H76" i="12"/>
  <c r="H77" i="12"/>
  <c r="H79" i="12"/>
  <c r="H80" i="12"/>
  <c r="H11" i="12"/>
  <c r="H12" i="12"/>
  <c r="H13" i="12"/>
  <c r="H14" i="12"/>
  <c r="H16" i="12"/>
  <c r="H18" i="12"/>
  <c r="H20" i="12"/>
  <c r="H21" i="12"/>
  <c r="H23" i="12"/>
  <c r="H24" i="12"/>
  <c r="H26" i="12"/>
  <c r="H29" i="12"/>
  <c r="M21" i="11"/>
  <c r="M22" i="11"/>
  <c r="M23" i="11"/>
  <c r="M24" i="11"/>
  <c r="M20" i="11"/>
  <c r="M9" i="11"/>
  <c r="M10" i="11"/>
  <c r="M11" i="11"/>
  <c r="M12" i="11"/>
  <c r="M13" i="11"/>
  <c r="M14" i="11"/>
  <c r="M8" i="11"/>
  <c r="K21" i="11"/>
  <c r="K22" i="11"/>
  <c r="K23" i="11"/>
  <c r="K24" i="11"/>
  <c r="K20" i="11"/>
  <c r="K9" i="11"/>
  <c r="K10" i="11"/>
  <c r="K11" i="11"/>
  <c r="K12" i="11"/>
  <c r="K13" i="11"/>
  <c r="K14" i="11"/>
  <c r="K8" i="11"/>
  <c r="I20" i="11"/>
  <c r="I21" i="11"/>
  <c r="I22" i="11"/>
  <c r="I23" i="11"/>
  <c r="I24" i="11"/>
  <c r="I19" i="11"/>
  <c r="I9" i="11"/>
  <c r="I11" i="11"/>
  <c r="I12" i="11"/>
  <c r="I8" i="11"/>
  <c r="K78" i="12" l="1"/>
  <c r="I78" i="12"/>
  <c r="G78" i="12"/>
  <c r="H78" i="12" s="1"/>
  <c r="F78" i="12"/>
  <c r="E78" i="12"/>
  <c r="K73" i="12"/>
  <c r="I73" i="12"/>
  <c r="G73" i="12"/>
  <c r="H73" i="12" s="1"/>
  <c r="F73" i="12"/>
  <c r="E73" i="12"/>
  <c r="K71" i="12"/>
  <c r="I71" i="12"/>
  <c r="I70" i="12" s="1"/>
  <c r="G71" i="12"/>
  <c r="H71" i="12" s="1"/>
  <c r="F71" i="12"/>
  <c r="E71" i="12"/>
  <c r="K68" i="12"/>
  <c r="I68" i="12"/>
  <c r="G68" i="12"/>
  <c r="H68" i="12" s="1"/>
  <c r="F68" i="12"/>
  <c r="E68" i="12"/>
  <c r="K62" i="12"/>
  <c r="I62" i="12"/>
  <c r="G62" i="12"/>
  <c r="H62" i="12" s="1"/>
  <c r="F62" i="12"/>
  <c r="E62" i="12"/>
  <c r="K57" i="12"/>
  <c r="I57" i="12"/>
  <c r="G57" i="12"/>
  <c r="H57" i="12" s="1"/>
  <c r="F57" i="12"/>
  <c r="E57" i="12"/>
  <c r="K53" i="12"/>
  <c r="G53" i="12"/>
  <c r="H53" i="12" s="1"/>
  <c r="F53" i="12"/>
  <c r="E53" i="12"/>
  <c r="K43" i="12"/>
  <c r="I43" i="12"/>
  <c r="G43" i="12"/>
  <c r="H43" i="12" s="1"/>
  <c r="F43" i="12"/>
  <c r="E43" i="12"/>
  <c r="K35" i="12"/>
  <c r="I35" i="12"/>
  <c r="G35" i="12"/>
  <c r="H35" i="12" s="1"/>
  <c r="F35" i="12"/>
  <c r="E35" i="12"/>
  <c r="K28" i="12"/>
  <c r="K27" i="12" s="1"/>
  <c r="I28" i="12"/>
  <c r="I27" i="12" s="1"/>
  <c r="G28" i="12"/>
  <c r="F28" i="12"/>
  <c r="F27" i="12" s="1"/>
  <c r="E28" i="12"/>
  <c r="E27" i="12" s="1"/>
  <c r="K25" i="12"/>
  <c r="I25" i="12"/>
  <c r="G25" i="12"/>
  <c r="H25" i="12" s="1"/>
  <c r="F25" i="12"/>
  <c r="E25" i="12"/>
  <c r="K22" i="12"/>
  <c r="I22" i="12"/>
  <c r="G22" i="12"/>
  <c r="H22" i="12" s="1"/>
  <c r="F22" i="12"/>
  <c r="E22" i="12"/>
  <c r="K19" i="12"/>
  <c r="I19" i="12"/>
  <c r="G19" i="12"/>
  <c r="H19" i="12" s="1"/>
  <c r="F19" i="12"/>
  <c r="E19" i="12"/>
  <c r="K17" i="12"/>
  <c r="I17" i="12"/>
  <c r="G17" i="12"/>
  <c r="H17" i="12" s="1"/>
  <c r="F17" i="12"/>
  <c r="E17" i="12"/>
  <c r="K15" i="12"/>
  <c r="I15" i="12"/>
  <c r="G15" i="12"/>
  <c r="H15" i="12" s="1"/>
  <c r="F15" i="12"/>
  <c r="E15" i="12"/>
  <c r="K10" i="12"/>
  <c r="I10" i="12"/>
  <c r="G10" i="12"/>
  <c r="F10" i="12"/>
  <c r="E10" i="12"/>
  <c r="L13" i="11"/>
  <c r="J13" i="11"/>
  <c r="H13" i="11"/>
  <c r="I13" i="11" s="1"/>
  <c r="G13" i="11"/>
  <c r="F13" i="11"/>
  <c r="L10" i="11"/>
  <c r="L14" i="11" s="1"/>
  <c r="L24" i="11" s="1"/>
  <c r="J10" i="11"/>
  <c r="H10" i="11"/>
  <c r="G10" i="11"/>
  <c r="F10" i="11"/>
  <c r="F9" i="12" l="1"/>
  <c r="I34" i="12"/>
  <c r="E34" i="12"/>
  <c r="F70" i="12"/>
  <c r="G27" i="12"/>
  <c r="H27" i="12" s="1"/>
  <c r="H28" i="12"/>
  <c r="E9" i="12"/>
  <c r="H10" i="12"/>
  <c r="K70" i="12"/>
  <c r="E70" i="12"/>
  <c r="K34" i="12"/>
  <c r="F34" i="12"/>
  <c r="G34" i="12"/>
  <c r="H34" i="12" s="1"/>
  <c r="G70" i="12"/>
  <c r="H70" i="12" s="1"/>
  <c r="F14" i="11"/>
  <c r="F24" i="11" s="1"/>
  <c r="G21" i="11" s="1"/>
  <c r="H14" i="11"/>
  <c r="I10" i="11"/>
  <c r="G14" i="11"/>
  <c r="G24" i="11" s="1"/>
  <c r="J14" i="11"/>
  <c r="J24" i="11" s="1"/>
  <c r="H46" i="10"/>
  <c r="F46" i="10"/>
  <c r="H45" i="10"/>
  <c r="H44" i="10" s="1"/>
  <c r="K44" i="10"/>
  <c r="J44" i="10"/>
  <c r="I44" i="10"/>
  <c r="I41" i="10" s="1"/>
  <c r="G44" i="10"/>
  <c r="F44" i="10"/>
  <c r="F41" i="10" s="1"/>
  <c r="E44" i="10"/>
  <c r="E41" i="10" s="1"/>
  <c r="H43" i="10"/>
  <c r="H42" i="10"/>
  <c r="H41" i="10" s="1"/>
  <c r="G42" i="10"/>
  <c r="G41" i="10"/>
  <c r="H40" i="10"/>
  <c r="H39" i="10" s="1"/>
  <c r="F40" i="10"/>
  <c r="K39" i="10"/>
  <c r="J39" i="10"/>
  <c r="I39" i="10"/>
  <c r="G39" i="10"/>
  <c r="F39" i="10"/>
  <c r="E39" i="10"/>
  <c r="H38" i="10"/>
  <c r="H37" i="10" s="1"/>
  <c r="F38" i="10"/>
  <c r="K37" i="10"/>
  <c r="J37" i="10"/>
  <c r="I37" i="10"/>
  <c r="G37" i="10"/>
  <c r="F37" i="10"/>
  <c r="E37" i="10"/>
  <c r="H36" i="10"/>
  <c r="H35" i="10"/>
  <c r="F35" i="10"/>
  <c r="H34" i="10"/>
  <c r="F34" i="10"/>
  <c r="H33" i="10"/>
  <c r="F33" i="10"/>
  <c r="H32" i="10"/>
  <c r="H31" i="10" s="1"/>
  <c r="F32" i="10"/>
  <c r="K31" i="10"/>
  <c r="J31" i="10"/>
  <c r="I31" i="10"/>
  <c r="G31" i="10"/>
  <c r="F31" i="10"/>
  <c r="F28" i="10" s="1"/>
  <c r="E31" i="10"/>
  <c r="E28" i="10" s="1"/>
  <c r="H30" i="10"/>
  <c r="F30" i="10"/>
  <c r="K29" i="10"/>
  <c r="J29" i="10"/>
  <c r="I29" i="10"/>
  <c r="H29" i="10"/>
  <c r="G29" i="10"/>
  <c r="G28" i="10" s="1"/>
  <c r="F29" i="10"/>
  <c r="E29" i="10"/>
  <c r="H20" i="10"/>
  <c r="F20" i="10"/>
  <c r="H19" i="10"/>
  <c r="F19" i="10"/>
  <c r="H16" i="10"/>
  <c r="F16" i="10"/>
  <c r="F11" i="10" s="1"/>
  <c r="H14" i="10"/>
  <c r="H13" i="10"/>
  <c r="H11" i="10" s="1"/>
  <c r="F13" i="10"/>
  <c r="K11" i="10"/>
  <c r="J11" i="10"/>
  <c r="I11" i="10"/>
  <c r="G11" i="10"/>
  <c r="E11" i="10"/>
  <c r="L13" i="9"/>
  <c r="K13" i="9"/>
  <c r="J13" i="9"/>
  <c r="H13" i="9"/>
  <c r="G13" i="9"/>
  <c r="F13" i="9"/>
  <c r="I12" i="9"/>
  <c r="G12" i="9"/>
  <c r="I11" i="9"/>
  <c r="I13" i="9" s="1"/>
  <c r="G11" i="9"/>
  <c r="L10" i="9"/>
  <c r="K10" i="9"/>
  <c r="J10" i="9"/>
  <c r="I10" i="9"/>
  <c r="H10" i="9"/>
  <c r="H14" i="9" s="1"/>
  <c r="G10" i="9"/>
  <c r="G14" i="9" s="1"/>
  <c r="F10" i="9"/>
  <c r="F14" i="9" s="1"/>
  <c r="I8" i="9"/>
  <c r="G8" i="9"/>
  <c r="G9" i="12" l="1"/>
  <c r="H9" i="12" s="1"/>
  <c r="H24" i="11"/>
  <c r="I14" i="11"/>
  <c r="H28" i="10"/>
  <c r="I14" i="9"/>
  <c r="I28" i="8" l="1"/>
  <c r="H28" i="8"/>
  <c r="G28" i="8"/>
  <c r="I26" i="8"/>
  <c r="H26" i="8"/>
  <c r="G26" i="8"/>
  <c r="D24" i="8"/>
  <c r="C24" i="8"/>
  <c r="B24" i="8"/>
  <c r="A24" i="8"/>
  <c r="D23" i="8"/>
  <c r="C23" i="8"/>
  <c r="B23" i="8"/>
  <c r="A23" i="8"/>
  <c r="D22" i="8"/>
  <c r="C22" i="8"/>
  <c r="B22" i="8"/>
  <c r="A22" i="8"/>
  <c r="D21" i="8"/>
  <c r="C21" i="8"/>
  <c r="B21" i="8"/>
  <c r="A21" i="8"/>
  <c r="D20" i="8"/>
  <c r="C20" i="8"/>
  <c r="B20" i="8"/>
  <c r="A20" i="8"/>
  <c r="D19" i="8"/>
  <c r="C19" i="8"/>
  <c r="B19" i="8"/>
  <c r="A19" i="8"/>
  <c r="D18" i="8"/>
  <c r="C18" i="8"/>
  <c r="B18" i="8"/>
  <c r="A18" i="8"/>
  <c r="D17" i="8"/>
  <c r="C17" i="8"/>
  <c r="B17" i="8"/>
  <c r="A17" i="8"/>
  <c r="D16" i="8"/>
  <c r="C16" i="8"/>
  <c r="B16" i="8"/>
  <c r="A16" i="8"/>
  <c r="D15" i="8"/>
  <c r="C15" i="8"/>
  <c r="B15" i="8"/>
  <c r="A15" i="8"/>
  <c r="D14" i="8"/>
  <c r="C14" i="8"/>
  <c r="B14" i="8"/>
  <c r="A14" i="8"/>
  <c r="D13" i="8"/>
  <c r="C13" i="8"/>
  <c r="B13" i="8"/>
  <c r="A13" i="8"/>
  <c r="D12" i="8"/>
  <c r="C12" i="8"/>
  <c r="B12" i="8"/>
  <c r="A12" i="8"/>
  <c r="D11" i="8"/>
  <c r="C11" i="8"/>
  <c r="B11" i="8"/>
  <c r="A11" i="8"/>
  <c r="D10" i="8"/>
  <c r="C10" i="8"/>
  <c r="B10" i="8"/>
  <c r="A10" i="8"/>
  <c r="D9" i="8"/>
  <c r="C9" i="8"/>
  <c r="B9" i="8"/>
  <c r="A9" i="8"/>
  <c r="I8" i="8"/>
  <c r="H8" i="8"/>
  <c r="G8" i="8"/>
  <c r="I6" i="8"/>
  <c r="H6" i="8"/>
  <c r="G6" i="8"/>
  <c r="D29" i="7"/>
  <c r="C29" i="7"/>
  <c r="B29" i="7"/>
  <c r="D28" i="7"/>
  <c r="C28" i="7"/>
  <c r="B28" i="7"/>
  <c r="D27" i="7"/>
  <c r="C27" i="7"/>
  <c r="B27" i="7"/>
  <c r="D26" i="7"/>
  <c r="C26" i="7"/>
  <c r="B26" i="7"/>
  <c r="D25" i="7"/>
  <c r="C25" i="7"/>
  <c r="B25" i="7"/>
  <c r="D24" i="7"/>
  <c r="C24" i="7"/>
  <c r="B24" i="7"/>
  <c r="D18" i="7"/>
  <c r="C18" i="7"/>
  <c r="B18" i="7"/>
  <c r="D17" i="7"/>
  <c r="C17" i="7"/>
  <c r="B17" i="7"/>
  <c r="D16" i="7"/>
  <c r="C16" i="7"/>
  <c r="B16" i="7"/>
  <c r="D15" i="7"/>
  <c r="C15" i="7"/>
  <c r="B15" i="7"/>
  <c r="D14" i="7"/>
  <c r="C14" i="7"/>
  <c r="B14" i="7"/>
  <c r="D13" i="7"/>
  <c r="C13" i="7"/>
  <c r="B13" i="7"/>
  <c r="D12" i="7"/>
  <c r="C12" i="7"/>
  <c r="B12" i="7"/>
  <c r="D10" i="7"/>
  <c r="D22" i="7" s="1"/>
  <c r="C10" i="7"/>
  <c r="C22" i="7" s="1"/>
  <c r="B10" i="7"/>
  <c r="B22" i="7" s="1"/>
  <c r="A1" i="7"/>
  <c r="A3" i="7" l="1"/>
  <c r="D28" i="4" l="1"/>
  <c r="C28" i="4"/>
  <c r="B28" i="4"/>
  <c r="A28" i="4"/>
  <c r="D27" i="4"/>
  <c r="C27" i="4"/>
  <c r="B27" i="4"/>
  <c r="A27" i="4"/>
  <c r="D26" i="4"/>
  <c r="C26" i="4"/>
  <c r="B26" i="4"/>
  <c r="A26" i="4"/>
  <c r="D25" i="4"/>
  <c r="C25" i="4"/>
  <c r="B25" i="4"/>
  <c r="A25" i="4"/>
  <c r="D24" i="4"/>
  <c r="C24" i="4"/>
  <c r="B24" i="4"/>
  <c r="A24" i="4"/>
  <c r="D23" i="4"/>
  <c r="C23" i="4"/>
  <c r="B23" i="4"/>
  <c r="A23" i="4"/>
  <c r="D22" i="4"/>
  <c r="C22" i="4"/>
  <c r="B22" i="4"/>
  <c r="A22" i="4"/>
  <c r="D21" i="4"/>
  <c r="C21" i="4"/>
  <c r="B21" i="4"/>
  <c r="A21" i="4"/>
  <c r="D20" i="4"/>
  <c r="C20" i="4"/>
  <c r="B20" i="4"/>
  <c r="A20" i="4"/>
  <c r="D19" i="4"/>
  <c r="C19" i="4"/>
  <c r="B19" i="4"/>
  <c r="A19" i="4"/>
  <c r="D18" i="4"/>
  <c r="C18" i="4"/>
  <c r="B18" i="4"/>
  <c r="A18" i="4"/>
  <c r="D17" i="4"/>
  <c r="C17" i="4"/>
  <c r="B17" i="4"/>
  <c r="A17" i="4"/>
  <c r="D16" i="4"/>
  <c r="C16" i="4"/>
  <c r="B16" i="4"/>
  <c r="A16" i="4"/>
  <c r="D15" i="4"/>
  <c r="C15" i="4"/>
  <c r="B15" i="4"/>
  <c r="A15" i="4"/>
  <c r="D14" i="4"/>
  <c r="C14" i="4"/>
  <c r="B14" i="4"/>
  <c r="A14" i="4"/>
  <c r="D13" i="4"/>
  <c r="C13" i="4"/>
  <c r="B13" i="4"/>
  <c r="A13" i="4"/>
  <c r="D12" i="4"/>
  <c r="C12" i="4"/>
  <c r="B12" i="4"/>
  <c r="A12" i="4"/>
  <c r="D11" i="4"/>
  <c r="C11" i="4"/>
  <c r="B11" i="4"/>
  <c r="A11" i="4"/>
  <c r="D10" i="4"/>
  <c r="C10" i="4"/>
  <c r="B10" i="4"/>
  <c r="A10" i="4"/>
  <c r="D9" i="4"/>
  <c r="C9" i="4"/>
  <c r="B9" i="4"/>
  <c r="A9" i="4"/>
  <c r="I8" i="4"/>
  <c r="H8" i="4"/>
  <c r="G8" i="4"/>
  <c r="I6" i="4"/>
  <c r="H6" i="4"/>
  <c r="G6" i="4"/>
  <c r="D29" i="3"/>
  <c r="C29" i="3"/>
  <c r="B29" i="3"/>
  <c r="D28" i="3"/>
  <c r="C28" i="3"/>
  <c r="B28" i="3"/>
  <c r="D27" i="3"/>
  <c r="C27" i="3"/>
  <c r="B27" i="3"/>
  <c r="D26" i="3"/>
  <c r="C26" i="3"/>
  <c r="B26" i="3"/>
  <c r="B25" i="3"/>
  <c r="B24" i="3"/>
  <c r="D18" i="3"/>
  <c r="C18" i="3"/>
  <c r="B18" i="3"/>
  <c r="D17" i="3"/>
  <c r="C17" i="3"/>
  <c r="B17" i="3"/>
  <c r="D16" i="3"/>
  <c r="C16" i="3"/>
  <c r="B16" i="3"/>
  <c r="D15" i="3"/>
  <c r="C15" i="3"/>
  <c r="B15" i="3"/>
  <c r="D14" i="3"/>
  <c r="C14" i="3"/>
  <c r="B14" i="3"/>
  <c r="D12" i="3"/>
  <c r="C12" i="3"/>
  <c r="B12" i="3"/>
  <c r="D10" i="3"/>
  <c r="D22" i="3" s="1"/>
  <c r="C10" i="3"/>
  <c r="C22" i="3" s="1"/>
  <c r="B10" i="3"/>
  <c r="B22" i="3" s="1"/>
  <c r="A3" i="3"/>
  <c r="A1" i="3"/>
  <c r="D29" i="1" l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0" i="1"/>
  <c r="D22" i="1" s="1"/>
  <c r="C10" i="1"/>
  <c r="C22" i="1" s="1"/>
  <c r="B10" i="1"/>
  <c r="B22" i="1" s="1"/>
  <c r="A1" i="1"/>
  <c r="A3" i="1" l="1"/>
</calcChain>
</file>

<file path=xl/sharedStrings.xml><?xml version="1.0" encoding="utf-8"?>
<sst xmlns="http://schemas.openxmlformats.org/spreadsheetml/2006/main" count="1238" uniqueCount="164">
  <si>
    <t>I. OPĆI DIO</t>
  </si>
  <si>
    <t xml:space="preserve">A. SAŽETAK RAČUNA PRIHODA I RASHODA </t>
  </si>
  <si>
    <t>PRIHODI POSLOVANJA</t>
  </si>
  <si>
    <t>PRIHODI OD PRODAJE NEFINANCIJSKE IMOVINE</t>
  </si>
  <si>
    <t>UKUPNI PRIHODI</t>
  </si>
  <si>
    <t>RASHODI POSLOVANJA</t>
  </si>
  <si>
    <t>RASHODI ZA NABAVU NEFINANCIJSKE IMOVINE</t>
  </si>
  <si>
    <t>UKUPNI RASHODI</t>
  </si>
  <si>
    <t>RAZLIKA - VIŠAK / MANJAK</t>
  </si>
  <si>
    <t>B. SAŽETAK RAČUNA FINANCIRANJA</t>
  </si>
  <si>
    <t>PRIMICI OD FINANCIJSKE IMOVINE I ZADUŽIVANJA</t>
  </si>
  <si>
    <t>IZDACI ZA FINANCIJSKU IMOVINU I OTPLATE ZAJMOVA</t>
  </si>
  <si>
    <t>PRIJENOS SREDSTAVA IZ PRETHODNE GODINE</t>
  </si>
  <si>
    <t>PRIJENOS SREDSTAVA U NAREDNU GODINU</t>
  </si>
  <si>
    <t>NETO  FINANCIRANJE</t>
  </si>
  <si>
    <t>VIŠAK / MANJAK + NETO FINANCIRANJE</t>
  </si>
  <si>
    <t>A. RAČUN PRIHODA I RASHODA</t>
  </si>
  <si>
    <t>A1. PRIHODI POSLOVANJA I PRIHODI OD PRODAJE NEFINANCIJSKE IMOVINE</t>
  </si>
  <si>
    <t>Razred</t>
  </si>
  <si>
    <t>Skupina</t>
  </si>
  <si>
    <t>Izvor</t>
  </si>
  <si>
    <t>Naziv prihoda</t>
  </si>
  <si>
    <t/>
  </si>
  <si>
    <t>Prijedlog proračuna 
za 2023.</t>
  </si>
  <si>
    <t>Projekcija proračuna 
za 2024.</t>
  </si>
  <si>
    <t>Projekcija proračuna 
za 2025.</t>
  </si>
  <si>
    <t>Prihodi</t>
  </si>
  <si>
    <t>EUR</t>
  </si>
  <si>
    <t>6XXX</t>
  </si>
  <si>
    <t>63YYY</t>
  </si>
  <si>
    <t>51</t>
  </si>
  <si>
    <t>Pomoći EU</t>
  </si>
  <si>
    <t>52</t>
  </si>
  <si>
    <t>Ostale pomoći</t>
  </si>
  <si>
    <t>55</t>
  </si>
  <si>
    <t>Refundacije iz pomoći EU</t>
  </si>
  <si>
    <t>56</t>
  </si>
  <si>
    <t>Fondovi EU</t>
  </si>
  <si>
    <t>58</t>
  </si>
  <si>
    <t>Instrumenti EU nove generacije</t>
  </si>
  <si>
    <t>64YYY</t>
  </si>
  <si>
    <t>31</t>
  </si>
  <si>
    <t>Vlastiti prihodi</t>
  </si>
  <si>
    <t>43</t>
  </si>
  <si>
    <t>Ostali prihodi za posebne namjene</t>
  </si>
  <si>
    <t>65YYY</t>
  </si>
  <si>
    <t>66YYY</t>
  </si>
  <si>
    <t>61</t>
  </si>
  <si>
    <t>Donacije</t>
  </si>
  <si>
    <t>67YYY</t>
  </si>
  <si>
    <t>11</t>
  </si>
  <si>
    <t>Opći prihodi i primici</t>
  </si>
  <si>
    <t>12</t>
  </si>
  <si>
    <t>Sredstva učešća za pomoći</t>
  </si>
  <si>
    <t>68YYY</t>
  </si>
  <si>
    <t>7XXX</t>
  </si>
  <si>
    <t>72YYY</t>
  </si>
  <si>
    <t>71</t>
  </si>
  <si>
    <t>Prihodi od nefin. imovine i nadoknade štete s osnova osig.</t>
  </si>
  <si>
    <t>A2. RASHODI POSLOVANJA I RASHODI ZA NABAVU NEFINANCIJSKE IMOVINE</t>
  </si>
  <si>
    <t>Naziv rashoda</t>
  </si>
  <si>
    <t>Plan za 2023.</t>
  </si>
  <si>
    <t>Projekcija za 2024.</t>
  </si>
  <si>
    <t>Projekcija za 2025.</t>
  </si>
  <si>
    <t>3</t>
  </si>
  <si>
    <t xml:space="preserve">Rashodi poslovanja        </t>
  </si>
  <si>
    <t xml:space="preserve">    Rashodi za zaposlene    </t>
  </si>
  <si>
    <t xml:space="preserve">        Opći prihodi i primici</t>
  </si>
  <si>
    <t xml:space="preserve">        Sredstva učešća za pomoći</t>
  </si>
  <si>
    <t xml:space="preserve">        Vlastiti prihodi</t>
  </si>
  <si>
    <t xml:space="preserve">        Pomoći EU</t>
  </si>
  <si>
    <t xml:space="preserve">        Ostale pomoći</t>
  </si>
  <si>
    <t xml:space="preserve">        Refundacije iz pomoći EU</t>
  </si>
  <si>
    <t xml:space="preserve">        Fondovi EU</t>
  </si>
  <si>
    <t xml:space="preserve">        Instrumenti EU nove generacije</t>
  </si>
  <si>
    <t>32</t>
  </si>
  <si>
    <t xml:space="preserve">    Materijalni rashodi    </t>
  </si>
  <si>
    <t xml:space="preserve">        Ostali prihodi za posebne namjene</t>
  </si>
  <si>
    <t xml:space="preserve">        Donacije</t>
  </si>
  <si>
    <t xml:space="preserve">        Prihodi od nefin. imovine i nadoknade štete s osnova osig.</t>
  </si>
  <si>
    <t>34</t>
  </si>
  <si>
    <t xml:space="preserve">    Financijski rashodi    </t>
  </si>
  <si>
    <t>35</t>
  </si>
  <si>
    <t xml:space="preserve">    Subvencije    </t>
  </si>
  <si>
    <t>36</t>
  </si>
  <si>
    <t xml:space="preserve">    Pomoći dane u inozemstvo i unutar općeg proračuna    </t>
  </si>
  <si>
    <t>37</t>
  </si>
  <si>
    <t xml:space="preserve">    Naknade građanima i kućanstvima na temelju osiguranja i druge naknade    </t>
  </si>
  <si>
    <t>38</t>
  </si>
  <si>
    <t xml:space="preserve">    Ostali rashodi    </t>
  </si>
  <si>
    <t>4</t>
  </si>
  <si>
    <t xml:space="preserve">Rashodi za nabavu nefinancijske imovine        </t>
  </si>
  <si>
    <t>41</t>
  </si>
  <si>
    <t xml:space="preserve">    Rashodi za nabavu neproizvedene dugotrajne imovine    </t>
  </si>
  <si>
    <t>42</t>
  </si>
  <si>
    <t xml:space="preserve">    Rashodi za nabavu proizvedene dugotrajne imovine    </t>
  </si>
  <si>
    <t>45</t>
  </si>
  <si>
    <t xml:space="preserve">    Rashodi za dodatna ulaganja na nefinancijskoj imovini    </t>
  </si>
  <si>
    <t>FINANCIJSKI PLAN PRORAČUNSKOG KORISNIKA DRŽAVNOG PRORAČUNA
ZA 2023. I PROJEKCIJE ZA 2024. I 2025. GODINU</t>
  </si>
  <si>
    <t>A) SAŽETAK RAČUNA PRIHODA I RASHODA</t>
  </si>
  <si>
    <t>Izvršenje 2021.**</t>
  </si>
  <si>
    <t>Plan 2022.**</t>
  </si>
  <si>
    <t>Projekcija 
za 2024.</t>
  </si>
  <si>
    <t>Projekcija 
za 2025.</t>
  </si>
  <si>
    <t>PRIHODI UKUPNO</t>
  </si>
  <si>
    <t>RASHODI  POSLOVANJA</t>
  </si>
  <si>
    <t>RASHODI UKUPNO</t>
  </si>
  <si>
    <t>B) SAŽETAK RAČUNA FINANCIRANJA</t>
  </si>
  <si>
    <t>Izvršenje 2021.</t>
  </si>
  <si>
    <t>Plan 2022.</t>
  </si>
  <si>
    <t>PRIJENOS SREDSTAVA U SLJEDEĆU GODINU</t>
  </si>
  <si>
    <t>NETO FINANCIRANJE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</si>
  <si>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</si>
  <si>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** Napomena: Iznosi u stupcima Izvršenje 2021. i Plan 2022. preračunavaju se iz kuna u eure prema fiksnom tečaju konverzije (1 EUR=7,53450 kuna) i po pravilima za preračunavanje i zaokruživanje.</t>
  </si>
  <si>
    <t xml:space="preserve">A. RAČUN PRIHODA I RASHODA </t>
  </si>
  <si>
    <t>Prihodi poslovanja</t>
  </si>
  <si>
    <t>Pomoći iz inozemstva i od subjekata unutar općeg proračuna</t>
  </si>
  <si>
    <t>Europski fond za pomorstvo i ribarstvo</t>
  </si>
  <si>
    <t>Europski poljoprivredni fond za ruralni razvoj</t>
  </si>
  <si>
    <t xml:space="preserve"> Prihodi od prodaje proizvoda i robe te pruženih usluga i prihodi od donacija</t>
  </si>
  <si>
    <t>Prihodi iz nadležnog proračuna i od HZZO-a temeljem ugovornih obveza</t>
  </si>
  <si>
    <t>…</t>
  </si>
  <si>
    <t>A. 2. RASHODI POSLOVANJA I RASHODI ZA NABAVU NEFINANCIJSKE IMOVINE</t>
  </si>
  <si>
    <t>Rashodi poslovanja</t>
  </si>
  <si>
    <t>Rashodi za zaposlene</t>
  </si>
  <si>
    <t>Ostale pomoći i darovnice</t>
  </si>
  <si>
    <t>Materijalni rashodi</t>
  </si>
  <si>
    <t>Financijski rashodi</t>
  </si>
  <si>
    <t>Ostali rashodi</t>
  </si>
  <si>
    <t>Rashodi za nabavu nefinancijske imovine</t>
  </si>
  <si>
    <t>Rashodi za nabavu neproizvedene dugotrajne imovine</t>
  </si>
  <si>
    <t xml:space="preserve">        </t>
  </si>
  <si>
    <t>DRŽAVNA ERGELA ĐAKOVO I LIPIK</t>
  </si>
  <si>
    <t>EUR/KN*</t>
  </si>
  <si>
    <t>Izvršenje 2021.** KN</t>
  </si>
  <si>
    <t>Izvršenje 2021.** EUR</t>
  </si>
  <si>
    <t>Plan 2022.** KN</t>
  </si>
  <si>
    <t>Plan 2022.** EUR</t>
  </si>
  <si>
    <t>Plan za 2023.  EUR</t>
  </si>
  <si>
    <t>Projekcija  
za 2024.  EUR</t>
  </si>
  <si>
    <t>Projekcija 
za 2025.  EUR</t>
  </si>
  <si>
    <t>Izvršenje 2021. ( EUR )</t>
  </si>
  <si>
    <t>Plan 2022. ( EUR )</t>
  </si>
  <si>
    <t>Plan za 2023. ( EUR )</t>
  </si>
  <si>
    <t>Projekcija 
za 2024. ( EUR )</t>
  </si>
  <si>
    <t>Projekcija 
za 2025. ( EUR )</t>
  </si>
  <si>
    <t>Europski polj.jamstveni fond (EPJF)</t>
  </si>
  <si>
    <t>Prihodi od prodaje nefinancijske imovine</t>
  </si>
  <si>
    <t>Prihodi od prodaje proizvedene dugotrajne imovine</t>
  </si>
  <si>
    <t>Prihodi od prodaje ili zamjene nefinancijske imovine i naknade s naslova osiguranja</t>
  </si>
  <si>
    <t>Europski polj.jamstveni fond</t>
  </si>
  <si>
    <t xml:space="preserve">Naknade građanima i kućanstvima na temelju osiguranja i druge naknade </t>
  </si>
  <si>
    <t>Rashodi za nabavu proizvedene dugotrajne imovine</t>
  </si>
  <si>
    <t>Europski socijalni fond</t>
  </si>
  <si>
    <t xml:space="preserve">Ostale refundacije iz pomoći EU </t>
  </si>
  <si>
    <t>Prihodi od imovine</t>
  </si>
  <si>
    <t>Prihodi od upravnih i administrativnih pristojbi,pristojbi poposebnim propisima i naknada</t>
  </si>
  <si>
    <t>Tuzemne i inozemne donacije</t>
  </si>
  <si>
    <t>Prihodi od nadležnog proračuna i od HZZO-a temeljem ugovornih obveza</t>
  </si>
  <si>
    <t>Kazne,upravne mjere i ostali prihodi</t>
  </si>
  <si>
    <t>Pomoći dane u inozemstvo i unutar općeg proračuna</t>
  </si>
  <si>
    <t>Naknade građanima i kućanstvima na temelju osiguranja i druge naknade</t>
  </si>
  <si>
    <t>Rashodi za dodatna ulaganja na nefinancijskoj imovini</t>
  </si>
  <si>
    <t>EUR*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</si>
</sst>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0000"/>
  </numFmts>
  <fonts count="56">
    <font>
      <sz val="11"/>
      <color theme="1"/>
      <name val="Aptos Narrow"/>
      <family val="2"/>
      <charset val="238"/>
      <scheme val="minor"/>
    </font>
    <font>
      <sz val="11"/>
      <color theme="1"/>
      <name val="Aptos Narrow"/>
      <family val="2"/>
      <charset val="238"/>
      <scheme val="minor"/>
    </font>
    <font>
      <b/>
      <sz val="11"/>
      <color theme="1"/>
      <name val="Aptos Narrow"/>
      <family val="2"/>
      <charset val="238"/>
      <scheme val="minor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sz val="12"/>
      <name val="Times New Roman"/>
      <family val="1"/>
      <charset val="238"/>
    </font>
    <font>
      <sz val="13"/>
      <name val="Arial"/>
      <family val="2"/>
      <charset val="238"/>
    </font>
    <font>
      <sz val="13"/>
      <name val="Times New Roman"/>
      <family val="1"/>
      <charset val="238"/>
    </font>
    <font>
      <b/>
      <sz val="11"/>
      <name val="Times New Roman"/>
      <family val="1"/>
    </font>
    <font>
      <sz val="11"/>
      <name val="Geneva"/>
      <charset val="238"/>
    </font>
    <font>
      <sz val="11"/>
      <name val="Times New Roman"/>
      <family val="1"/>
    </font>
    <font>
      <sz val="8"/>
      <name val="Times New Roman"/>
      <family val="1"/>
      <charset val="238"/>
    </font>
    <font>
      <sz val="8"/>
      <name val="Geneva"/>
      <charset val="238"/>
    </font>
    <font>
      <b/>
      <sz val="11"/>
      <color indexed="63"/>
      <name val="Minion Pro"/>
      <charset val="238"/>
    </font>
    <font>
      <sz val="11"/>
      <name val="Arial"/>
      <family val="2"/>
      <charset val="238"/>
    </font>
    <font>
      <sz val="12"/>
      <name val="Times New Roman"/>
      <family val="1"/>
    </font>
    <font>
      <sz val="12"/>
      <name val="Arial"/>
      <family val="2"/>
      <charset val="238"/>
    </font>
    <font>
      <b/>
      <sz val="13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  <charset val="238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238"/>
    </font>
    <font>
      <sz val="10"/>
      <color indexed="8"/>
      <name val="Arial"/>
      <family val="2"/>
    </font>
    <font>
      <b/>
      <sz val="10"/>
      <color indexed="8"/>
      <name val="Arial"/>
      <family val="2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color indexed="44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i/>
      <sz val="10"/>
      <name val="Times New Roman"/>
      <family val="1"/>
    </font>
    <font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</font>
    <font>
      <b/>
      <sz val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theme="1"/>
      <name val="Aptos Narrow"/>
      <family val="2"/>
      <charset val="238"/>
      <scheme val="minor"/>
    </font>
    <font>
      <sz val="14"/>
      <color indexed="8"/>
      <name val="Arial"/>
      <family val="2"/>
      <charset val="238"/>
    </font>
    <font>
      <b/>
      <sz val="10"/>
      <color theme="1"/>
      <name val="Aptos Narrow"/>
      <family val="2"/>
      <charset val="238"/>
      <scheme val="minor"/>
    </font>
    <font>
      <b/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ptos Narrow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3" fillId="0" borderId="0"/>
    <xf numFmtId="0" fontId="1" fillId="0" borderId="0"/>
    <xf numFmtId="0" fontId="3" fillId="0" borderId="0"/>
    <xf numFmtId="0" fontId="22" fillId="0" borderId="0"/>
    <xf numFmtId="0" fontId="24" fillId="4" borderId="3" applyNumberFormat="0" applyProtection="0">
      <alignment horizontal="left" vertical="center" indent="1"/>
    </xf>
    <xf numFmtId="4" fontId="28" fillId="5" borderId="3" applyNumberFormat="0" applyProtection="0">
      <alignment vertical="center"/>
    </xf>
    <xf numFmtId="0" fontId="30" fillId="6" borderId="3" applyNumberFormat="0" applyProtection="0">
      <alignment horizontal="left" vertical="center" indent="1"/>
    </xf>
    <xf numFmtId="0" fontId="32" fillId="4" borderId="3" applyNumberFormat="0" applyProtection="0">
      <alignment horizontal="center" vertical="center"/>
    </xf>
    <xf numFmtId="0" fontId="27" fillId="0" borderId="3" applyNumberFormat="0" applyProtection="0">
      <alignment horizontal="left" vertical="center" wrapText="1" justifyLastLine="1"/>
    </xf>
    <xf numFmtId="0" fontId="27" fillId="0" borderId="3" applyNumberFormat="0" applyProtection="0">
      <alignment horizontal="left" vertical="center" wrapText="1"/>
    </xf>
    <xf numFmtId="0" fontId="27" fillId="0" borderId="3" applyNumberFormat="0" applyProtection="0">
      <alignment horizontal="left" vertical="center" wrapText="1"/>
    </xf>
    <xf numFmtId="4" fontId="37" fillId="0" borderId="3" applyNumberFormat="0" applyProtection="0">
      <alignment horizontal="right" vertical="center"/>
    </xf>
  </cellStyleXfs>
  <cellXfs count="205">
    <xf numFmtId="0" fontId="0" fillId="0" borderId="0" xfId="0"/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3" fillId="0" borderId="0" xfId="1" applyAlignment="1">
      <alignment vertical="center"/>
    </xf>
    <xf numFmtId="0" fontId="6" fillId="0" borderId="0" xfId="1" applyFont="1" applyAlignment="1">
      <alignment vertical="center"/>
    </xf>
    <xf numFmtId="3" fontId="5" fillId="0" borderId="0" xfId="1" applyNumberFormat="1" applyFont="1" applyAlignment="1">
      <alignment vertical="center"/>
    </xf>
    <xf numFmtId="164" fontId="4" fillId="0" borderId="0" xfId="1" applyNumberFormat="1" applyFont="1" applyAlignment="1">
      <alignment horizontal="center" vertical="center" wrapText="1"/>
    </xf>
    <xf numFmtId="0" fontId="4" fillId="0" borderId="0" xfId="1" applyFont="1" applyAlignment="1">
      <alignment horizontal="left" vertical="center"/>
    </xf>
    <xf numFmtId="3" fontId="4" fillId="0" borderId="0" xfId="1" applyNumberFormat="1" applyFont="1" applyAlignment="1">
      <alignment horizontal="left" vertical="center"/>
    </xf>
    <xf numFmtId="0" fontId="4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3" fontId="7" fillId="0" borderId="0" xfId="1" applyNumberFormat="1" applyFont="1" applyAlignment="1">
      <alignment horizontal="center"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" fontId="4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justify" vertical="center"/>
    </xf>
    <xf numFmtId="3" fontId="5" fillId="0" borderId="0" xfId="1" applyNumberFormat="1" applyFont="1" applyAlignment="1">
      <alignment horizontal="justify" vertical="center"/>
    </xf>
    <xf numFmtId="0" fontId="6" fillId="0" borderId="1" xfId="1" applyFont="1" applyBorder="1" applyAlignment="1">
      <alignment horizontal="justify" vertical="center"/>
    </xf>
    <xf numFmtId="3" fontId="6" fillId="0" borderId="1" xfId="1" applyNumberFormat="1" applyFont="1" applyBorder="1" applyAlignment="1">
      <alignment horizontal="center" vertical="center" wrapText="1"/>
    </xf>
    <xf numFmtId="4" fontId="11" fillId="0" borderId="0" xfId="1" applyNumberFormat="1" applyFont="1" applyAlignment="1">
      <alignment horizontal="justify"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horizontal="justify" vertical="center"/>
    </xf>
    <xf numFmtId="0" fontId="5" fillId="0" borderId="1" xfId="1" applyFont="1" applyBorder="1" applyAlignment="1">
      <alignment horizontal="center" vertical="center"/>
    </xf>
    <xf numFmtId="3" fontId="5" fillId="0" borderId="1" xfId="1" applyNumberFormat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vertical="center"/>
    </xf>
    <xf numFmtId="0" fontId="6" fillId="0" borderId="1" xfId="1" applyFont="1" applyBorder="1" applyAlignment="1">
      <alignment horizontal="left" vertical="center" wrapText="1"/>
    </xf>
    <xf numFmtId="3" fontId="16" fillId="0" borderId="1" xfId="2" applyNumberFormat="1" applyFont="1" applyBorder="1" applyAlignment="1">
      <alignment horizontal="right" vertical="center"/>
    </xf>
    <xf numFmtId="164" fontId="11" fillId="0" borderId="0" xfId="1" applyNumberFormat="1" applyFont="1" applyAlignment="1">
      <alignment horizontal="center" vertical="center"/>
    </xf>
    <xf numFmtId="0" fontId="17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164" fontId="17" fillId="0" borderId="0" xfId="1" applyNumberFormat="1" applyFont="1" applyAlignment="1">
      <alignment vertical="center"/>
    </xf>
    <xf numFmtId="3" fontId="17" fillId="0" borderId="0" xfId="1" applyNumberFormat="1" applyFont="1" applyAlignment="1">
      <alignment vertical="center"/>
    </xf>
    <xf numFmtId="0" fontId="6" fillId="0" borderId="1" xfId="1" quotePrefix="1" applyFont="1" applyBorder="1" applyAlignment="1">
      <alignment horizontal="left" vertical="center" wrapText="1"/>
    </xf>
    <xf numFmtId="3" fontId="18" fillId="0" borderId="0" xfId="1" applyNumberFormat="1" applyFont="1" applyAlignment="1">
      <alignment vertical="center"/>
    </xf>
    <xf numFmtId="0" fontId="19" fillId="0" borderId="0" xfId="1" applyFont="1" applyAlignment="1">
      <alignment vertical="center"/>
    </xf>
    <xf numFmtId="4" fontId="4" fillId="2" borderId="0" xfId="1" applyNumberFormat="1" applyFont="1" applyFill="1" applyAlignment="1">
      <alignment horizontal="center" vertical="center"/>
    </xf>
    <xf numFmtId="4" fontId="6" fillId="2" borderId="0" xfId="1" applyNumberFormat="1" applyFont="1" applyFill="1" applyAlignment="1">
      <alignment horizontal="left" vertical="center"/>
    </xf>
    <xf numFmtId="3" fontId="5" fillId="2" borderId="0" xfId="1" applyNumberFormat="1" applyFont="1" applyFill="1" applyAlignment="1">
      <alignment vertical="center"/>
    </xf>
    <xf numFmtId="0" fontId="18" fillId="0" borderId="0" xfId="1" applyFont="1" applyAlignment="1">
      <alignment vertical="center"/>
    </xf>
    <xf numFmtId="0" fontId="6" fillId="2" borderId="1" xfId="1" applyFont="1" applyFill="1" applyBorder="1" applyAlignment="1">
      <alignment horizontal="justify" vertical="center"/>
    </xf>
    <xf numFmtId="0" fontId="5" fillId="2" borderId="1" xfId="1" applyFont="1" applyFill="1" applyBorder="1" applyAlignment="1">
      <alignment horizontal="center" vertical="center"/>
    </xf>
    <xf numFmtId="3" fontId="5" fillId="2" borderId="1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center" wrapText="1"/>
    </xf>
    <xf numFmtId="3" fontId="3" fillId="0" borderId="0" xfId="1" applyNumberFormat="1" applyAlignment="1">
      <alignment vertical="center"/>
    </xf>
    <xf numFmtId="0" fontId="20" fillId="3" borderId="0" xfId="3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1" fillId="3" borderId="0" xfId="0" applyFont="1" applyFill="1"/>
    <xf numFmtId="0" fontId="20" fillId="3" borderId="0" xfId="3" applyFont="1" applyFill="1" applyAlignment="1">
      <alignment horizontal="left" vertical="center"/>
    </xf>
    <xf numFmtId="0" fontId="4" fillId="3" borderId="0" xfId="4" applyFont="1" applyFill="1" applyAlignment="1">
      <alignment horizontal="center" vertical="center"/>
    </xf>
    <xf numFmtId="0" fontId="23" fillId="3" borderId="0" xfId="3" applyFont="1" applyFill="1"/>
    <xf numFmtId="0" fontId="21" fillId="3" borderId="0" xfId="0" applyFont="1" applyFill="1" applyProtection="1">
      <protection locked="0"/>
    </xf>
    <xf numFmtId="0" fontId="21" fillId="3" borderId="0" xfId="0" quotePrefix="1" applyFont="1" applyFill="1" applyProtection="1">
      <protection locked="0"/>
    </xf>
    <xf numFmtId="3" fontId="11" fillId="3" borderId="2" xfId="0" applyNumberFormat="1" applyFont="1" applyFill="1" applyBorder="1" applyAlignment="1">
      <alignment horizontal="center" vertical="center" wrapText="1" justifyLastLine="1"/>
    </xf>
    <xf numFmtId="3" fontId="11" fillId="3" borderId="2" xfId="5" applyNumberFormat="1" applyFont="1" applyFill="1" applyBorder="1" applyAlignment="1">
      <alignment horizontal="center" vertical="center" wrapText="1" justifyLastLine="1"/>
    </xf>
    <xf numFmtId="0" fontId="21" fillId="3" borderId="0" xfId="0" applyFont="1" applyFill="1" applyAlignment="1">
      <alignment horizontal="center" vertical="center"/>
    </xf>
    <xf numFmtId="3" fontId="25" fillId="3" borderId="4" xfId="0" applyNumberFormat="1" applyFont="1" applyFill="1" applyBorder="1" applyAlignment="1">
      <alignment horizontal="center" vertical="center" wrapText="1" justifyLastLine="1"/>
    </xf>
    <xf numFmtId="0" fontId="26" fillId="3" borderId="4" xfId="0" applyFont="1" applyFill="1" applyBorder="1" applyAlignment="1">
      <alignment horizontal="center" vertical="center"/>
    </xf>
    <xf numFmtId="3" fontId="25" fillId="3" borderId="4" xfId="0" applyNumberFormat="1" applyFont="1" applyFill="1" applyBorder="1" applyAlignment="1">
      <alignment horizontal="center" vertical="center"/>
    </xf>
    <xf numFmtId="0" fontId="26" fillId="3" borderId="0" xfId="0" applyFont="1" applyFill="1" applyAlignment="1">
      <alignment horizontal="center" vertical="center"/>
    </xf>
    <xf numFmtId="3" fontId="25" fillId="3" borderId="0" xfId="0" applyNumberFormat="1" applyFont="1" applyFill="1" applyAlignment="1">
      <alignment horizontal="center" vertical="center" wrapText="1" justifyLastLine="1"/>
    </xf>
    <xf numFmtId="3" fontId="27" fillId="3" borderId="0" xfId="0" applyNumberFormat="1" applyFont="1" applyFill="1" applyAlignment="1">
      <alignment vertical="top" wrapText="1" justifyLastLine="1"/>
    </xf>
    <xf numFmtId="0" fontId="0" fillId="3" borderId="0" xfId="0" applyFill="1"/>
    <xf numFmtId="3" fontId="29" fillId="3" borderId="0" xfId="6" applyNumberFormat="1" applyFont="1" applyFill="1" applyBorder="1">
      <alignment vertical="center"/>
    </xf>
    <xf numFmtId="3" fontId="21" fillId="3" borderId="0" xfId="0" quotePrefix="1" applyNumberFormat="1" applyFont="1" applyFill="1" applyAlignment="1">
      <alignment vertical="top" wrapText="1" justifyLastLine="1"/>
    </xf>
    <xf numFmtId="3" fontId="21" fillId="3" borderId="0" xfId="0" applyNumberFormat="1" applyFont="1" applyFill="1" applyAlignment="1">
      <alignment vertical="top" wrapText="1" justifyLastLine="1"/>
    </xf>
    <xf numFmtId="0" fontId="24" fillId="3" borderId="0" xfId="5" quotePrefix="1" applyFill="1" applyBorder="1">
      <alignment horizontal="left" vertical="center" indent="1"/>
    </xf>
    <xf numFmtId="0" fontId="30" fillId="3" borderId="0" xfId="7" quotePrefix="1" applyFill="1" applyBorder="1" applyAlignment="1">
      <alignment horizontal="left" vertical="center" wrapText="1" indent="1"/>
    </xf>
    <xf numFmtId="3" fontId="31" fillId="3" borderId="0" xfId="0" quotePrefix="1" applyNumberFormat="1" applyFont="1" applyFill="1" applyAlignment="1">
      <alignment vertical="top" wrapText="1" justifyLastLine="1"/>
    </xf>
    <xf numFmtId="3" fontId="31" fillId="3" borderId="0" xfId="0" applyNumberFormat="1" applyFont="1" applyFill="1" applyAlignment="1">
      <alignment vertical="top" wrapText="1" justifyLastLine="1"/>
    </xf>
    <xf numFmtId="0" fontId="32" fillId="3" borderId="0" xfId="8" quotePrefix="1" applyFill="1" applyBorder="1">
      <alignment horizontal="center" vertical="center"/>
    </xf>
    <xf numFmtId="0" fontId="33" fillId="3" borderId="0" xfId="0" applyFont="1" applyFill="1"/>
    <xf numFmtId="3" fontId="34" fillId="3" borderId="0" xfId="0" quotePrefix="1" applyNumberFormat="1" applyFont="1" applyFill="1" applyAlignment="1">
      <alignment vertical="top" wrapText="1" justifyLastLine="1"/>
    </xf>
    <xf numFmtId="3" fontId="34" fillId="3" borderId="0" xfId="0" applyNumberFormat="1" applyFont="1" applyFill="1" applyAlignment="1">
      <alignment vertical="top" wrapText="1" justifyLastLine="1"/>
    </xf>
    <xf numFmtId="0" fontId="27" fillId="3" borderId="0" xfId="9" quotePrefix="1" applyFill="1" applyBorder="1" applyAlignment="1">
      <alignment horizontal="left" vertical="center" wrapText="1" indent="2" justifyLastLine="1"/>
    </xf>
    <xf numFmtId="3" fontId="35" fillId="3" borderId="0" xfId="6" applyNumberFormat="1" applyFont="1" applyFill="1" applyBorder="1">
      <alignment vertical="center"/>
    </xf>
    <xf numFmtId="0" fontId="24" fillId="3" borderId="0" xfId="0" applyFont="1" applyFill="1"/>
    <xf numFmtId="0" fontId="27" fillId="3" borderId="0" xfId="10" quotePrefix="1" applyFill="1" applyBorder="1" applyAlignment="1">
      <alignment horizontal="left" vertical="center" wrapText="1" indent="3"/>
    </xf>
    <xf numFmtId="0" fontId="27" fillId="3" borderId="0" xfId="0" applyFont="1" applyFill="1"/>
    <xf numFmtId="3" fontId="36" fillId="3" borderId="0" xfId="0" quotePrefix="1" applyNumberFormat="1" applyFont="1" applyFill="1" applyAlignment="1">
      <alignment vertical="top" wrapText="1" justifyLastLine="1"/>
    </xf>
    <xf numFmtId="3" fontId="36" fillId="3" borderId="0" xfId="0" applyNumberFormat="1" applyFont="1" applyFill="1" applyAlignment="1">
      <alignment vertical="top" wrapText="1" justifyLastLine="1"/>
    </xf>
    <xf numFmtId="0" fontId="31" fillId="3" borderId="0" xfId="11" quotePrefix="1" applyFont="1" applyFill="1" applyBorder="1" applyAlignment="1">
      <alignment horizontal="left" vertical="center" wrapText="1" indent="4"/>
    </xf>
    <xf numFmtId="0" fontId="31" fillId="3" borderId="0" xfId="11" quotePrefix="1" applyFont="1" applyFill="1" applyBorder="1">
      <alignment horizontal="left" vertical="center" wrapText="1"/>
    </xf>
    <xf numFmtId="3" fontId="38" fillId="3" borderId="0" xfId="12" applyNumberFormat="1" applyFont="1" applyFill="1" applyBorder="1">
      <alignment horizontal="right" vertical="center"/>
    </xf>
    <xf numFmtId="0" fontId="34" fillId="3" borderId="0" xfId="0" applyFont="1" applyFill="1"/>
    <xf numFmtId="0" fontId="36" fillId="3" borderId="0" xfId="11" quotePrefix="1" applyFont="1" applyFill="1" applyBorder="1" applyAlignment="1">
      <alignment horizontal="left" vertical="center" wrapText="1" indent="4"/>
    </xf>
    <xf numFmtId="0" fontId="36" fillId="3" borderId="0" xfId="11" quotePrefix="1" applyFont="1" applyFill="1" applyBorder="1">
      <alignment horizontal="left" vertical="center" wrapText="1"/>
    </xf>
    <xf numFmtId="3" fontId="39" fillId="3" borderId="0" xfId="12" applyNumberFormat="1" applyFont="1" applyFill="1" applyBorder="1">
      <alignment horizontal="right" vertical="center"/>
    </xf>
    <xf numFmtId="0" fontId="36" fillId="3" borderId="0" xfId="0" applyFont="1" applyFill="1"/>
    <xf numFmtId="0" fontId="0" fillId="3" borderId="0" xfId="0" applyFill="1" applyAlignment="1">
      <alignment vertical="center"/>
    </xf>
    <xf numFmtId="3" fontId="34" fillId="3" borderId="2" xfId="0" applyNumberFormat="1" applyFont="1" applyFill="1" applyBorder="1" applyAlignment="1">
      <alignment horizontal="center" vertical="center" wrapText="1" justifyLastLine="1"/>
    </xf>
    <xf numFmtId="0" fontId="21" fillId="3" borderId="0" xfId="0" applyFont="1" applyFill="1" applyAlignment="1">
      <alignment wrapText="1"/>
    </xf>
    <xf numFmtId="3" fontId="34" fillId="3" borderId="2" xfId="5" applyNumberFormat="1" applyFont="1" applyFill="1" applyBorder="1" applyAlignment="1">
      <alignment horizontal="center" vertical="center" wrapText="1" justifyLastLine="1"/>
    </xf>
    <xf numFmtId="3" fontId="34" fillId="3" borderId="2" xfId="7" quotePrefix="1" applyNumberFormat="1" applyFont="1" applyFill="1" applyBorder="1" applyAlignment="1">
      <alignment horizontal="center" vertical="center" wrapText="1" justifyLastLine="1"/>
    </xf>
    <xf numFmtId="3" fontId="40" fillId="3" borderId="4" xfId="0" applyNumberFormat="1" applyFont="1" applyFill="1" applyBorder="1" applyAlignment="1">
      <alignment horizontal="center" vertical="center"/>
    </xf>
    <xf numFmtId="0" fontId="27" fillId="3" borderId="0" xfId="0" applyFont="1" applyFill="1" applyAlignment="1">
      <alignment vertical="top" wrapText="1" justifyLastLine="1"/>
    </xf>
    <xf numFmtId="0" fontId="27" fillId="3" borderId="0" xfId="0" quotePrefix="1" applyFont="1" applyFill="1" applyAlignment="1">
      <alignment vertical="top" wrapText="1" justifyLastLine="1"/>
    </xf>
    <xf numFmtId="0" fontId="31" fillId="3" borderId="0" xfId="0" quotePrefix="1" applyFont="1" applyFill="1" applyAlignment="1">
      <alignment vertical="top" wrapText="1" justifyLastLine="1"/>
    </xf>
    <xf numFmtId="0" fontId="31" fillId="3" borderId="0" xfId="0" applyFont="1" applyFill="1" applyAlignment="1">
      <alignment vertical="top" wrapText="1" justifyLastLine="1"/>
    </xf>
    <xf numFmtId="0" fontId="36" fillId="3" borderId="0" xfId="0" quotePrefix="1" applyFont="1" applyFill="1" applyAlignment="1">
      <alignment vertical="top" wrapText="1" justifyLastLine="1"/>
    </xf>
    <xf numFmtId="0" fontId="36" fillId="3" borderId="0" xfId="0" applyFont="1" applyFill="1" applyAlignment="1">
      <alignment vertical="top" wrapText="1" justifyLastLine="1"/>
    </xf>
    <xf numFmtId="0" fontId="21" fillId="3" borderId="0" xfId="0" applyFont="1" applyFill="1" applyAlignment="1">
      <alignment vertical="top" wrapText="1" justifyLastLine="1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wrapText="1"/>
    </xf>
    <xf numFmtId="0" fontId="42" fillId="0" borderId="0" xfId="0" applyFont="1" applyAlignment="1">
      <alignment horizontal="left" wrapText="1"/>
    </xf>
    <xf numFmtId="0" fontId="46" fillId="0" borderId="0" xfId="0" applyFont="1" applyAlignment="1">
      <alignment wrapText="1"/>
    </xf>
    <xf numFmtId="0" fontId="4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47" fillId="0" borderId="5" xfId="0" applyFont="1" applyBorder="1" applyAlignment="1">
      <alignment horizontal="right" vertical="center"/>
    </xf>
    <xf numFmtId="0" fontId="29" fillId="0" borderId="6" xfId="0" quotePrefix="1" applyFont="1" applyBorder="1" applyAlignment="1">
      <alignment horizontal="left" wrapText="1"/>
    </xf>
    <xf numFmtId="0" fontId="29" fillId="0" borderId="4" xfId="0" quotePrefix="1" applyFont="1" applyBorder="1" applyAlignment="1">
      <alignment horizontal="left" wrapText="1"/>
    </xf>
    <xf numFmtId="0" fontId="29" fillId="0" borderId="4" xfId="0" quotePrefix="1" applyFont="1" applyBorder="1" applyAlignment="1">
      <alignment horizontal="center" wrapText="1"/>
    </xf>
    <xf numFmtId="0" fontId="29" fillId="0" borderId="4" xfId="0" quotePrefix="1" applyFont="1" applyBorder="1" applyAlignment="1">
      <alignment horizontal="left"/>
    </xf>
    <xf numFmtId="0" fontId="29" fillId="3" borderId="1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3" fontId="29" fillId="0" borderId="1" xfId="0" applyNumberFormat="1" applyFont="1" applyBorder="1" applyAlignment="1">
      <alignment horizontal="right"/>
    </xf>
    <xf numFmtId="3" fontId="48" fillId="3" borderId="1" xfId="0" applyNumberFormat="1" applyFont="1" applyFill="1" applyBorder="1" applyAlignment="1">
      <alignment horizontal="right"/>
    </xf>
    <xf numFmtId="0" fontId="24" fillId="0" borderId="6" xfId="0" quotePrefix="1" applyFont="1" applyBorder="1" applyAlignment="1">
      <alignment horizontal="left" vertical="center"/>
    </xf>
    <xf numFmtId="0" fontId="24" fillId="7" borderId="6" xfId="0" applyFont="1" applyFill="1" applyBorder="1" applyAlignment="1">
      <alignment horizontal="left" vertical="center" wrapText="1"/>
    </xf>
    <xf numFmtId="0" fontId="3" fillId="7" borderId="4" xfId="0" applyFont="1" applyFill="1" applyBorder="1" applyAlignment="1">
      <alignment vertical="center" wrapText="1"/>
    </xf>
    <xf numFmtId="0" fontId="3" fillId="7" borderId="4" xfId="0" applyFont="1" applyFill="1" applyBorder="1" applyAlignment="1">
      <alignment vertical="center"/>
    </xf>
    <xf numFmtId="3" fontId="29" fillId="7" borderId="1" xfId="0" applyNumberFormat="1" applyFont="1" applyFill="1" applyBorder="1" applyAlignment="1">
      <alignment horizontal="right"/>
    </xf>
    <xf numFmtId="0" fontId="24" fillId="0" borderId="6" xfId="0" quotePrefix="1" applyFont="1" applyBorder="1" applyAlignment="1">
      <alignment horizontal="left" vertical="center" wrapText="1"/>
    </xf>
    <xf numFmtId="3" fontId="29" fillId="3" borderId="1" xfId="0" applyNumberFormat="1" applyFont="1" applyFill="1" applyBorder="1" applyAlignment="1">
      <alignment horizontal="right"/>
    </xf>
    <xf numFmtId="3" fontId="29" fillId="0" borderId="1" xfId="0" applyNumberFormat="1" applyFont="1" applyBorder="1" applyAlignment="1">
      <alignment horizontal="right" wrapText="1"/>
    </xf>
    <xf numFmtId="0" fontId="24" fillId="7" borderId="6" xfId="0" applyFont="1" applyFill="1" applyBorder="1" applyAlignment="1">
      <alignment horizontal="left" vertical="center"/>
    </xf>
    <xf numFmtId="0" fontId="3" fillId="7" borderId="4" xfId="0" applyFont="1" applyFill="1" applyBorder="1" applyAlignment="1">
      <alignment vertical="center"/>
    </xf>
    <xf numFmtId="0" fontId="24" fillId="7" borderId="6" xfId="0" quotePrefix="1" applyFont="1" applyFill="1" applyBorder="1" applyAlignment="1">
      <alignment horizontal="left" vertical="center" wrapText="1"/>
    </xf>
    <xf numFmtId="3" fontId="29" fillId="7" borderId="1" xfId="0" applyNumberFormat="1" applyFont="1" applyFill="1" applyBorder="1" applyAlignment="1">
      <alignment horizontal="right" wrapText="1"/>
    </xf>
    <xf numFmtId="0" fontId="46" fillId="0" borderId="0" xfId="0" applyFont="1" applyAlignment="1">
      <alignment horizontal="center" vertical="center" wrapText="1"/>
    </xf>
    <xf numFmtId="0" fontId="44" fillId="0" borderId="0" xfId="0" applyFont="1"/>
    <xf numFmtId="0" fontId="24" fillId="0" borderId="4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3" fontId="29" fillId="0" borderId="1" xfId="0" applyNumberFormat="1" applyFont="1" applyBorder="1"/>
    <xf numFmtId="0" fontId="29" fillId="0" borderId="6" xfId="0" quotePrefix="1" applyFont="1" applyBorder="1" applyAlignment="1">
      <alignment horizontal="left" wrapText="1"/>
    </xf>
    <xf numFmtId="0" fontId="29" fillId="0" borderId="4" xfId="0" quotePrefix="1" applyFont="1" applyBorder="1" applyAlignment="1">
      <alignment horizontal="left" wrapText="1"/>
    </xf>
    <xf numFmtId="0" fontId="29" fillId="0" borderId="7" xfId="0" quotePrefix="1" applyFont="1" applyBorder="1" applyAlignment="1">
      <alignment horizontal="left" wrapText="1"/>
    </xf>
    <xf numFmtId="3" fontId="29" fillId="3" borderId="6" xfId="0" applyNumberFormat="1" applyFont="1" applyFill="1" applyBorder="1" applyAlignment="1">
      <alignment horizontal="right" vertical="center" wrapText="1"/>
    </xf>
    <xf numFmtId="3" fontId="29" fillId="3" borderId="6" xfId="0" applyNumberFormat="1" applyFont="1" applyFill="1" applyBorder="1" applyAlignment="1">
      <alignment vertical="center" wrapText="1"/>
    </xf>
    <xf numFmtId="3" fontId="29" fillId="3" borderId="1" xfId="0" applyNumberFormat="1" applyFont="1" applyFill="1" applyBorder="1" applyAlignment="1">
      <alignment vertical="center" wrapText="1"/>
    </xf>
    <xf numFmtId="3" fontId="29" fillId="7" borderId="1" xfId="0" applyNumberFormat="1" applyFont="1" applyFill="1" applyBorder="1"/>
    <xf numFmtId="0" fontId="49" fillId="0" borderId="0" xfId="0" quotePrefix="1" applyFont="1" applyAlignment="1">
      <alignment horizontal="left" wrapText="1"/>
    </xf>
    <xf numFmtId="0" fontId="19" fillId="0" borderId="0" xfId="0" applyFont="1" applyAlignment="1">
      <alignment wrapText="1"/>
    </xf>
    <xf numFmtId="3" fontId="41" fillId="0" borderId="0" xfId="0" applyNumberFormat="1" applyFont="1" applyAlignment="1">
      <alignment horizontal="right"/>
    </xf>
    <xf numFmtId="0" fontId="50" fillId="0" borderId="0" xfId="0" applyFont="1" applyAlignment="1">
      <alignment wrapText="1"/>
    </xf>
    <xf numFmtId="0" fontId="52" fillId="0" borderId="0" xfId="0" applyFont="1" applyAlignment="1">
      <alignment wrapText="1"/>
    </xf>
    <xf numFmtId="3" fontId="0" fillId="0" borderId="0" xfId="0" applyNumberFormat="1"/>
    <xf numFmtId="0" fontId="45" fillId="0" borderId="0" xfId="0" applyFont="1" applyAlignment="1">
      <alignment vertical="center" wrapText="1"/>
    </xf>
    <xf numFmtId="0" fontId="29" fillId="8" borderId="1" xfId="0" applyFont="1" applyFill="1" applyBorder="1" applyAlignment="1">
      <alignment horizontal="center" vertical="center" wrapText="1"/>
    </xf>
    <xf numFmtId="0" fontId="29" fillId="8" borderId="7" xfId="0" applyFont="1" applyFill="1" applyBorder="1" applyAlignment="1">
      <alignment horizontal="center" vertical="center" wrapText="1"/>
    </xf>
    <xf numFmtId="0" fontId="53" fillId="3" borderId="1" xfId="0" applyFont="1" applyFill="1" applyBorder="1" applyAlignment="1">
      <alignment horizontal="left" vertical="center" wrapText="1"/>
    </xf>
    <xf numFmtId="0" fontId="24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3" fontId="44" fillId="3" borderId="1" xfId="0" applyNumberFormat="1" applyFont="1" applyFill="1" applyBorder="1" applyAlignment="1">
      <alignment horizontal="right"/>
    </xf>
    <xf numFmtId="3" fontId="44" fillId="3" borderId="1" xfId="0" applyNumberFormat="1" applyFont="1" applyFill="1" applyBorder="1" applyAlignment="1">
      <alignment horizontal="right" wrapText="1"/>
    </xf>
    <xf numFmtId="0" fontId="3" fillId="3" borderId="1" xfId="0" quotePrefix="1" applyFont="1" applyFill="1" applyBorder="1" applyAlignment="1">
      <alignment horizontal="left" vertical="center"/>
    </xf>
    <xf numFmtId="0" fontId="33" fillId="3" borderId="1" xfId="0" quotePrefix="1" applyFont="1" applyFill="1" applyBorder="1" applyAlignment="1">
      <alignment horizontal="left" vertical="center"/>
    </xf>
    <xf numFmtId="0" fontId="33" fillId="3" borderId="1" xfId="0" quotePrefix="1" applyFont="1" applyFill="1" applyBorder="1" applyAlignment="1">
      <alignment horizontal="left" vertical="center" wrapText="1"/>
    </xf>
    <xf numFmtId="4" fontId="0" fillId="0" borderId="0" xfId="0" applyNumberFormat="1"/>
    <xf numFmtId="0" fontId="24" fillId="3" borderId="1" xfId="0" quotePrefix="1" applyFont="1" applyFill="1" applyBorder="1" applyAlignment="1">
      <alignment horizontal="left" vertical="center"/>
    </xf>
    <xf numFmtId="3" fontId="44" fillId="3" borderId="7" xfId="0" applyNumberFormat="1" applyFont="1" applyFill="1" applyBorder="1" applyAlignment="1">
      <alignment horizontal="right"/>
    </xf>
    <xf numFmtId="3" fontId="0" fillId="0" borderId="1" xfId="0" applyNumberFormat="1" applyBorder="1"/>
    <xf numFmtId="0" fontId="24" fillId="3" borderId="1" xfId="0" applyFont="1" applyFill="1" applyBorder="1" applyAlignment="1">
      <alignment horizontal="left" vertical="center"/>
    </xf>
    <xf numFmtId="0" fontId="24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3" fontId="54" fillId="0" borderId="1" xfId="0" applyNumberFormat="1" applyFont="1" applyBorder="1"/>
    <xf numFmtId="0" fontId="3" fillId="3" borderId="0" xfId="0" applyFont="1" applyFill="1" applyAlignment="1">
      <alignment horizontal="left" vertical="center" wrapText="1"/>
    </xf>
    <xf numFmtId="0" fontId="33" fillId="3" borderId="0" xfId="0" quotePrefix="1" applyFont="1" applyFill="1" applyAlignment="1">
      <alignment horizontal="left" vertical="center"/>
    </xf>
    <xf numFmtId="3" fontId="44" fillId="3" borderId="0" xfId="0" applyNumberFormat="1" applyFont="1" applyFill="1" applyAlignment="1">
      <alignment horizontal="right"/>
    </xf>
    <xf numFmtId="3" fontId="44" fillId="3" borderId="0" xfId="0" applyNumberFormat="1" applyFont="1" applyFill="1" applyAlignment="1">
      <alignment horizontal="right" wrapText="1"/>
    </xf>
    <xf numFmtId="0" fontId="21" fillId="3" borderId="5" xfId="0" applyFont="1" applyFill="1" applyBorder="1"/>
    <xf numFmtId="0" fontId="30" fillId="3" borderId="3" xfId="7" quotePrefix="1" applyFill="1">
      <alignment horizontal="left" vertical="center" indent="1"/>
    </xf>
    <xf numFmtId="0" fontId="32" fillId="3" borderId="3" xfId="8" quotePrefix="1" applyFill="1">
      <alignment horizontal="center" vertical="center"/>
    </xf>
    <xf numFmtId="3" fontId="28" fillId="3" borderId="0" xfId="6" applyNumberFormat="1" applyFill="1" applyBorder="1">
      <alignment vertical="center"/>
    </xf>
    <xf numFmtId="0" fontId="42" fillId="0" borderId="0" xfId="0" applyFont="1" applyAlignment="1">
      <alignment horizontal="center" vertical="center" wrapText="1"/>
    </xf>
    <xf numFmtId="0" fontId="29" fillId="3" borderId="6" xfId="0" applyFont="1" applyFill="1" applyBorder="1" applyAlignment="1">
      <alignment horizontal="center" vertical="center" wrapText="1"/>
    </xf>
    <xf numFmtId="4" fontId="29" fillId="3" borderId="6" xfId="0" applyNumberFormat="1" applyFont="1" applyFill="1" applyBorder="1" applyAlignment="1">
      <alignment horizontal="center" vertical="center" wrapText="1"/>
    </xf>
    <xf numFmtId="4" fontId="29" fillId="3" borderId="1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5" fillId="0" borderId="0" xfId="0" applyFont="1" applyAlignment="1">
      <alignment wrapText="1"/>
    </xf>
    <xf numFmtId="0" fontId="55" fillId="0" borderId="0" xfId="0" applyFont="1" applyAlignment="1">
      <alignment horizontal="center" wrapText="1"/>
    </xf>
    <xf numFmtId="3" fontId="29" fillId="3" borderId="7" xfId="0" applyNumberFormat="1" applyFont="1" applyFill="1" applyBorder="1" applyAlignment="1">
      <alignment horizontal="right"/>
    </xf>
    <xf numFmtId="0" fontId="3" fillId="3" borderId="1" xfId="0" quotePrefix="1" applyFont="1" applyFill="1" applyBorder="1" applyAlignment="1">
      <alignment horizontal="left" vertical="center" wrapText="1"/>
    </xf>
    <xf numFmtId="0" fontId="3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33" fillId="3" borderId="1" xfId="0" applyFont="1" applyFill="1" applyBorder="1" applyAlignment="1">
      <alignment vertical="center" wrapText="1"/>
    </xf>
    <xf numFmtId="3" fontId="29" fillId="3" borderId="1" xfId="0" applyNumberFormat="1" applyFont="1" applyFill="1" applyBorder="1" applyAlignment="1">
      <alignment horizontal="right" vertical="center" wrapText="1"/>
    </xf>
    <xf numFmtId="3" fontId="29" fillId="3" borderId="7" xfId="0" applyNumberFormat="1" applyFont="1" applyFill="1" applyBorder="1" applyAlignment="1">
      <alignment horizontal="right" vertical="center"/>
    </xf>
    <xf numFmtId="3" fontId="29" fillId="3" borderId="1" xfId="0" applyNumberFormat="1" applyFont="1" applyFill="1" applyBorder="1" applyAlignment="1">
      <alignment horizontal="right" vertical="center"/>
    </xf>
    <xf numFmtId="0" fontId="33" fillId="3" borderId="1" xfId="0" quotePrefix="1" applyFont="1" applyFill="1" applyBorder="1" applyAlignment="1">
      <alignment horizontal="left" vertical="center" wrapText="1" indent="1"/>
    </xf>
    <xf numFmtId="3" fontId="44" fillId="3" borderId="1" xfId="0" applyNumberFormat="1" applyFont="1" applyFill="1" applyBorder="1" applyAlignment="1">
      <alignment horizontal="right" vertical="center"/>
    </xf>
    <xf numFmtId="3" fontId="44" fillId="3" borderId="7" xfId="0" applyNumberFormat="1" applyFont="1" applyFill="1" applyBorder="1" applyAlignment="1">
      <alignment horizontal="right" vertical="center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165" fontId="46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horizontal="left" indent="2"/>
    </xf>
    <xf numFmtId="165" fontId="0" fillId="0" borderId="0" xfId="0" applyNumberFormat="1"/>
  </cellXfs>
  <cellStyles count="13">
    <cellStyle name="Normal 4" xfId="2" xr:uid="{CFCC0EB5-0EC4-49FC-9CCA-13BDC9C2D62E}"/>
    <cellStyle name="Normal 5" xfId="1" xr:uid="{0810FDC5-46D6-4FE3-B867-A5399BBEB056}"/>
    <cellStyle name="Normalno" xfId="0" builtinId="0"/>
    <cellStyle name="Obično_PRIHODI 04. -07." xfId="3" xr:uid="{2D356234-5DEC-43A4-8570-55E5003A615F}"/>
    <cellStyle name="Obično_PRIHODI 04. -07. 2" xfId="4" xr:uid="{84F77907-D90D-4BCF-8439-3EE4E2B51C74}"/>
    <cellStyle name="SAPBEXaggData" xfId="6" xr:uid="{BB21F0F6-B795-4624-9DF3-BF738118BDE1}"/>
    <cellStyle name="SAPBEXchaText" xfId="5" xr:uid="{A152625F-B51C-4932-A720-8B6AA47CE9EC}"/>
    <cellStyle name="SAPBEXformats" xfId="8" xr:uid="{5D9E1CC0-0687-4388-844A-E10AF290DD07}"/>
    <cellStyle name="SAPBEXHLevel0" xfId="9" xr:uid="{5BBD22A0-4AF3-48B5-8DAF-D21F921FE45C}"/>
    <cellStyle name="SAPBEXHLevel1" xfId="10" xr:uid="{A7C3A9ED-B0D4-40A0-85AD-90278CF82B8D}"/>
    <cellStyle name="SAPBEXHLevel2" xfId="11" xr:uid="{E39CF624-D58B-47C0-A4D1-BA579C6E5B0C}"/>
    <cellStyle name="SAPBEXstdData" xfId="12" xr:uid="{AFB7575B-5783-4A97-8B0F-B97B5356D5E4}"/>
    <cellStyle name="SAPBEXstdItem" xfId="7" xr:uid="{FD9C35D9-9835-4E74-BA73-FBC2C2B2CB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zadnje%20razdjel\PONN01PR%20Op&#263;i%20dio%20za%20narodne%20novi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zadnje%20razdjel\PONN02PR%20Plan%20prihod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zadnje%20glava\PONN01PR%20Op&#263;i%20dio%20za%20narodne%20novin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zadnje%20glava\PONN02PR%20Plan%20prihoda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o365mps-my.sharepoint.com/personal/mia_franic_mps_hr/Documents/Radna%20povr&#353;ina/pitanje%206%20fiskalna/glava%2006035.xls" TargetMode="External"/><Relationship Id="rId1" Type="http://schemas.openxmlformats.org/officeDocument/2006/relationships/externalLinkPath" Target="/personal/mia_franic_mps_hr/Documents/Radna%20povr&#353;ina/pitanje%206%20fiskalna/glava%200603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a.franic\AppData\Local\Microsoft\Windows\INetCache\Content.Outlook\GVEODYMY\PONN02PR%20Plan%20priho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ExRepositorySheet"/>
      <sheetName val="NN Opći dio"/>
      <sheetName val="BW upit"/>
      <sheetName val="Tekst varijable"/>
    </sheetNames>
    <sheetDataSet>
      <sheetData sheetId="0"/>
      <sheetData sheetId="1"/>
      <sheetData sheetId="2">
        <row r="2">
          <cell r="E2" t="str">
            <v>Proračun za 
2023. 
(PP G)</v>
          </cell>
          <cell r="F2" t="str">
            <v>Projekcija proračuna za 
2024. 
(PP G+1)</v>
          </cell>
          <cell r="G2" t="str">
            <v>Projekcija proračuna za 
2025. 
(PP G+2)</v>
          </cell>
        </row>
        <row r="4">
          <cell r="E4">
            <v>1156147576</v>
          </cell>
          <cell r="F4">
            <v>1220632318</v>
          </cell>
          <cell r="G4">
            <v>1254660092</v>
          </cell>
        </row>
        <row r="5">
          <cell r="E5">
            <v>5734</v>
          </cell>
          <cell r="F5">
            <v>5734</v>
          </cell>
          <cell r="G5">
            <v>5734</v>
          </cell>
        </row>
        <row r="6">
          <cell r="E6">
            <v>1156153310</v>
          </cell>
          <cell r="F6">
            <v>1220638052</v>
          </cell>
          <cell r="G6">
            <v>1254665826</v>
          </cell>
        </row>
        <row r="7">
          <cell r="E7">
            <v>1147858942</v>
          </cell>
          <cell r="F7">
            <v>1215345039</v>
          </cell>
          <cell r="G7">
            <v>1247476244</v>
          </cell>
        </row>
        <row r="8">
          <cell r="E8">
            <v>15868984</v>
          </cell>
          <cell r="F8">
            <v>12656265</v>
          </cell>
          <cell r="G8">
            <v>10790669</v>
          </cell>
        </row>
        <row r="9">
          <cell r="E9">
            <v>1163727926</v>
          </cell>
          <cell r="F9">
            <v>1228001304</v>
          </cell>
          <cell r="G9">
            <v>1258266913</v>
          </cell>
        </row>
        <row r="10">
          <cell r="E10">
            <v>-7574616</v>
          </cell>
          <cell r="F10">
            <v>-7363252</v>
          </cell>
          <cell r="G10">
            <v>-3601087</v>
          </cell>
        </row>
        <row r="11">
          <cell r="E11">
            <v>0</v>
          </cell>
        </row>
        <row r="12">
          <cell r="E12">
            <v>7831</v>
          </cell>
          <cell r="F12">
            <v>8295</v>
          </cell>
          <cell r="G12">
            <v>8760</v>
          </cell>
        </row>
        <row r="13">
          <cell r="E13">
            <v>39277512</v>
          </cell>
          <cell r="F13">
            <v>31695065</v>
          </cell>
          <cell r="G13">
            <v>24323518</v>
          </cell>
        </row>
        <row r="14">
          <cell r="E14">
            <v>-31695065</v>
          </cell>
          <cell r="F14">
            <v>-24323518</v>
          </cell>
          <cell r="G14">
            <v>-20713671</v>
          </cell>
        </row>
        <row r="15">
          <cell r="E15">
            <v>7574616</v>
          </cell>
          <cell r="F15">
            <v>7363252</v>
          </cell>
          <cell r="G15">
            <v>3601087</v>
          </cell>
        </row>
        <row r="16">
          <cell r="E16">
            <v>0</v>
          </cell>
          <cell r="F16">
            <v>0</v>
          </cell>
          <cell r="G16">
            <v>0</v>
          </cell>
        </row>
      </sheetData>
      <sheetData sheetId="3">
        <row r="1">
          <cell r="A1" t="str">
            <v>MINISTARSTVO POLJOPRIVREDE</v>
          </cell>
        </row>
        <row r="2">
          <cell r="A2" t="str">
            <v>060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Sheet1"/>
      <sheetName val="List1"/>
      <sheetName val="List2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DRRH/6</v>
          </cell>
          <cell r="B2" t="str">
            <v>Prihodi poslovanja</v>
          </cell>
          <cell r="C2" t="str">
            <v>DRRH/#</v>
          </cell>
          <cell r="D2" t="str">
            <v/>
          </cell>
        </row>
        <row r="3">
          <cell r="A3" t="str">
            <v>DRRH/6</v>
          </cell>
          <cell r="B3" t="str">
            <v>Prihodi poslovanja</v>
          </cell>
          <cell r="C3" t="str">
            <v>DRRH/61</v>
          </cell>
          <cell r="D3" t="str">
            <v>Prihodi od poreza</v>
          </cell>
        </row>
        <row r="4">
          <cell r="A4" t="str">
            <v>DRRH/6</v>
          </cell>
          <cell r="B4" t="str">
            <v>Prihodi poslovanja</v>
          </cell>
          <cell r="C4" t="str">
            <v>DRRH/62</v>
          </cell>
          <cell r="D4" t="str">
            <v>Doprinosi</v>
          </cell>
        </row>
        <row r="5">
          <cell r="A5" t="str">
            <v>DRRH/6</v>
          </cell>
          <cell r="B5" t="str">
            <v>Prihodi poslovanja</v>
          </cell>
          <cell r="C5" t="str">
            <v>DRRH/63</v>
          </cell>
          <cell r="D5" t="str">
            <v>Pomoći iz inozemstva (darovnice) i od subjekata unutar općeg proračuna</v>
          </cell>
        </row>
        <row r="6">
          <cell r="A6" t="str">
            <v>DRRH/6</v>
          </cell>
          <cell r="B6" t="str">
            <v>Prihodi poslovanja</v>
          </cell>
          <cell r="C6" t="str">
            <v>DRRH/64</v>
          </cell>
          <cell r="D6" t="str">
            <v>Prihodi od imovine</v>
          </cell>
        </row>
        <row r="7">
          <cell r="A7" t="str">
            <v>DRRH/6</v>
          </cell>
          <cell r="B7" t="str">
            <v>Prihodi poslovanja</v>
          </cell>
          <cell r="C7" t="str">
            <v>DRRH/65</v>
          </cell>
          <cell r="D7" t="str">
            <v>Prihodi od upravnih i administrativnih pristojbi, pristojbi po posebnim propisima i naknada</v>
          </cell>
        </row>
        <row r="8">
          <cell r="A8" t="str">
            <v>DRRH/6</v>
          </cell>
          <cell r="B8" t="str">
            <v>Prihodi poslovanja</v>
          </cell>
          <cell r="C8" t="str">
            <v>DRRH/66</v>
          </cell>
          <cell r="D8" t="str">
            <v>Prihodi od prodaje proizvoda i robe te pruženih usluga i prihodi od donacija</v>
          </cell>
        </row>
        <row r="9">
          <cell r="A9" t="str">
            <v>DRRH/6</v>
          </cell>
          <cell r="B9" t="str">
            <v>Prihodi poslovanja</v>
          </cell>
          <cell r="C9" t="str">
            <v>DRRH/67</v>
          </cell>
          <cell r="D9" t="str">
            <v>Prihodi iz proračuna</v>
          </cell>
        </row>
        <row r="10">
          <cell r="A10" t="str">
            <v>DRRH/6</v>
          </cell>
          <cell r="B10" t="str">
            <v>Prihodi poslovanja</v>
          </cell>
          <cell r="C10" t="str">
            <v>DRRH/68</v>
          </cell>
          <cell r="D10" t="str">
            <v>Kazne, upravne mjere i ostali prihodi</v>
          </cell>
        </row>
        <row r="11">
          <cell r="A11" t="str">
            <v>DRRH/6</v>
          </cell>
          <cell r="B11" t="str">
            <v>Prihodi poslovanja</v>
          </cell>
          <cell r="C11" t="str">
            <v>DRRH/69</v>
          </cell>
          <cell r="D11" t="str">
            <v>Raspored prihoda i prijelazni računi</v>
          </cell>
        </row>
        <row r="12">
          <cell r="A12" t="str">
            <v>DRRH/7</v>
          </cell>
          <cell r="B12" t="str">
            <v>Prihodi od prodaje nefinancijske imovine</v>
          </cell>
          <cell r="C12" t="str">
            <v>DRRH/#</v>
          </cell>
          <cell r="D12" t="str">
            <v/>
          </cell>
        </row>
        <row r="13">
          <cell r="A13" t="str">
            <v>DRRH/7</v>
          </cell>
          <cell r="B13" t="str">
            <v>Prihodi od prodaje nefinancijske imovine</v>
          </cell>
          <cell r="C13" t="str">
            <v>DRRH/71</v>
          </cell>
          <cell r="D13" t="str">
            <v>Prihodi od prodaje neproizvedene dugotrajne imovine</v>
          </cell>
        </row>
        <row r="14">
          <cell r="A14" t="str">
            <v>DRRH/7</v>
          </cell>
          <cell r="B14" t="str">
            <v>Prihodi od prodaje nefinancijske imovine</v>
          </cell>
          <cell r="C14" t="str">
            <v>DRRH/72</v>
          </cell>
          <cell r="D14" t="str">
            <v>Prihodi od prodaje proizvedene dugotrajne imovine</v>
          </cell>
        </row>
        <row r="15">
          <cell r="A15" t="str">
            <v>DRRH/7</v>
          </cell>
          <cell r="B15" t="str">
            <v>Prihodi od prodaje nefinancijske imovine</v>
          </cell>
          <cell r="C15" t="str">
            <v>DRRH/73</v>
          </cell>
          <cell r="D15" t="str">
            <v>Prihodi od prodaje plemenitih metala i ostalih pohranjenih vrijednosti</v>
          </cell>
        </row>
        <row r="16">
          <cell r="A16" t="str">
            <v>DRRH/7</v>
          </cell>
          <cell r="B16" t="str">
            <v>Prihodi od prodaje nefinancijske imovine</v>
          </cell>
          <cell r="C16" t="str">
            <v>DRRH/74</v>
          </cell>
          <cell r="D16" t="str">
            <v>Prihodi od prodaje proizvedene kratkotrajne imovine</v>
          </cell>
        </row>
        <row r="17">
          <cell r="A17" t="str">
            <v>DRRH/7</v>
          </cell>
          <cell r="B17" t="str">
            <v>Prihodi od prodaje nefinancijske imovine</v>
          </cell>
          <cell r="C17" t="str">
            <v>DRRH/79</v>
          </cell>
          <cell r="D17" t="str">
            <v>Raspored prihoda</v>
          </cell>
        </row>
      </sheetData>
      <sheetData sheetId="5" refreshError="1">
        <row r="3">
          <cell r="B3">
            <v>1156153310</v>
          </cell>
          <cell r="C3">
            <v>1220638052</v>
          </cell>
          <cell r="D3">
            <v>1254665826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ExRepositorySheet"/>
      <sheetName val="NN Opći dio"/>
      <sheetName val="BW upit"/>
      <sheetName val="Tekst varijable"/>
    </sheetNames>
    <sheetDataSet>
      <sheetData sheetId="0" refreshError="1"/>
      <sheetData sheetId="1" refreshError="1"/>
      <sheetData sheetId="2" refreshError="1">
        <row r="2">
          <cell r="E2" t="str">
            <v>Proračun za 
2023. 
(PP G)</v>
          </cell>
          <cell r="F2" t="str">
            <v>Projekcija proračuna za 
2024. 
(PP G+1)</v>
          </cell>
          <cell r="G2" t="str">
            <v>Projekcija proračuna za 
2025. 
(PP G+2)</v>
          </cell>
        </row>
        <row r="4">
          <cell r="E4">
            <v>1095736742</v>
          </cell>
          <cell r="F4">
            <v>1161745467</v>
          </cell>
          <cell r="G4">
            <v>1191735111</v>
          </cell>
        </row>
        <row r="6">
          <cell r="E6">
            <v>1095736742</v>
          </cell>
          <cell r="F6">
            <v>1161745467</v>
          </cell>
          <cell r="G6">
            <v>1191735111</v>
          </cell>
        </row>
        <row r="7">
          <cell r="E7">
            <v>1088828871</v>
          </cell>
          <cell r="F7">
            <v>1156071551</v>
          </cell>
          <cell r="G7">
            <v>1187780862</v>
          </cell>
        </row>
        <row r="8">
          <cell r="E8">
            <v>6907871</v>
          </cell>
          <cell r="F8">
            <v>5673916</v>
          </cell>
          <cell r="G8">
            <v>3954249</v>
          </cell>
        </row>
        <row r="9">
          <cell r="E9">
            <v>1095736742</v>
          </cell>
          <cell r="F9">
            <v>1161745467</v>
          </cell>
          <cell r="G9">
            <v>1191735111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12339568</v>
          </cell>
          <cell r="F13">
            <v>12339568</v>
          </cell>
          <cell r="G13">
            <v>12339568</v>
          </cell>
        </row>
        <row r="14">
          <cell r="E14">
            <v>-12339568</v>
          </cell>
          <cell r="F14">
            <v>-12339568</v>
          </cell>
          <cell r="G14">
            <v>-12339568</v>
          </cell>
        </row>
        <row r="15">
          <cell r="E15">
            <v>0</v>
          </cell>
          <cell r="F15">
            <v>0</v>
          </cell>
          <cell r="G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</row>
      </sheetData>
      <sheetData sheetId="3" refreshError="1">
        <row r="1">
          <cell r="A1" t="str">
            <v>Ministarstvo poljoprivrede</v>
          </cell>
        </row>
        <row r="2">
          <cell r="A2" t="str">
            <v>06005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Sheet1"/>
      <sheetName val="List1"/>
      <sheetName val="List2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DRRH/6</v>
          </cell>
          <cell r="B2" t="str">
            <v>Prihodi poslovanja</v>
          </cell>
          <cell r="C2" t="str">
            <v>DRRH/#</v>
          </cell>
          <cell r="D2" t="str">
            <v/>
          </cell>
        </row>
        <row r="3">
          <cell r="A3" t="str">
            <v>DRRH/6</v>
          </cell>
          <cell r="B3" t="str">
            <v>Prihodi poslovanja</v>
          </cell>
          <cell r="C3" t="str">
            <v>DRRH/61</v>
          </cell>
          <cell r="D3" t="str">
            <v>Prihodi od poreza</v>
          </cell>
        </row>
        <row r="4">
          <cell r="A4" t="str">
            <v>DRRH/6</v>
          </cell>
          <cell r="B4" t="str">
            <v>Prihodi poslovanja</v>
          </cell>
          <cell r="C4" t="str">
            <v>DRRH/62</v>
          </cell>
          <cell r="D4" t="str">
            <v>Doprinosi</v>
          </cell>
        </row>
        <row r="5">
          <cell r="A5" t="str">
            <v>DRRH/6</v>
          </cell>
          <cell r="B5" t="str">
            <v>Prihodi poslovanja</v>
          </cell>
          <cell r="C5" t="str">
            <v>DRRH/63</v>
          </cell>
          <cell r="D5" t="str">
            <v>Pomoći iz inozemstva (darovnice) i od subjekata unutar općeg proračuna</v>
          </cell>
        </row>
        <row r="6">
          <cell r="A6" t="str">
            <v>DRRH/6</v>
          </cell>
          <cell r="B6" t="str">
            <v>Prihodi poslovanja</v>
          </cell>
          <cell r="C6" t="str">
            <v>DRRH/64</v>
          </cell>
          <cell r="D6" t="str">
            <v>Prihodi od imovine</v>
          </cell>
        </row>
        <row r="7">
          <cell r="A7" t="str">
            <v>DRRH/6</v>
          </cell>
          <cell r="B7" t="str">
            <v>Prihodi poslovanja</v>
          </cell>
          <cell r="C7" t="str">
            <v>DRRH/65</v>
          </cell>
          <cell r="D7" t="str">
            <v>Prihodi od upravnih i administrativnih pristojbi, pristojbi po posebnim propisima i naknada</v>
          </cell>
        </row>
        <row r="8">
          <cell r="A8" t="str">
            <v>DRRH/6</v>
          </cell>
          <cell r="B8" t="str">
            <v>Prihodi poslovanja</v>
          </cell>
          <cell r="C8" t="str">
            <v>DRRH/66</v>
          </cell>
          <cell r="D8" t="str">
            <v>Prihodi od prodaje proizvoda i robe te pruženih usluga i prihodi od donacija</v>
          </cell>
        </row>
        <row r="9">
          <cell r="A9" t="str">
            <v>DRRH/6</v>
          </cell>
          <cell r="B9" t="str">
            <v>Prihodi poslovanja</v>
          </cell>
          <cell r="C9" t="str">
            <v>DRRH/67</v>
          </cell>
          <cell r="D9" t="str">
            <v>Prihodi iz proračuna</v>
          </cell>
        </row>
        <row r="10">
          <cell r="A10" t="str">
            <v>DRRH/6</v>
          </cell>
          <cell r="B10" t="str">
            <v>Prihodi poslovanja</v>
          </cell>
          <cell r="C10" t="str">
            <v>DRRH/68</v>
          </cell>
          <cell r="D10" t="str">
            <v>Kazne, upravne mjere i ostali prihodi</v>
          </cell>
        </row>
        <row r="11">
          <cell r="A11" t="str">
            <v>DRRH/6</v>
          </cell>
          <cell r="B11" t="str">
            <v>Prihodi poslovanja</v>
          </cell>
          <cell r="C11" t="str">
            <v>DRRH/69</v>
          </cell>
          <cell r="D11" t="str">
            <v>Raspored prihoda i prijelazni računi</v>
          </cell>
        </row>
        <row r="12">
          <cell r="A12" t="str">
            <v>DRRH/7</v>
          </cell>
          <cell r="B12" t="str">
            <v>Prihodi od prodaje nefinancijske imovine</v>
          </cell>
          <cell r="C12" t="str">
            <v>DRRH/#</v>
          </cell>
          <cell r="D12" t="str">
            <v/>
          </cell>
        </row>
        <row r="13">
          <cell r="A13" t="str">
            <v>DRRH/7</v>
          </cell>
          <cell r="B13" t="str">
            <v>Prihodi od prodaje nefinancijske imovine</v>
          </cell>
          <cell r="C13" t="str">
            <v>DRRH/71</v>
          </cell>
          <cell r="D13" t="str">
            <v>Prihodi od prodaje neproizvedene dugotrajne imovine</v>
          </cell>
        </row>
        <row r="14">
          <cell r="A14" t="str">
            <v>DRRH/7</v>
          </cell>
          <cell r="B14" t="str">
            <v>Prihodi od prodaje nefinancijske imovine</v>
          </cell>
          <cell r="C14" t="str">
            <v>DRRH/72</v>
          </cell>
          <cell r="D14" t="str">
            <v>Prihodi od prodaje proizvedene dugotrajne imovine</v>
          </cell>
        </row>
        <row r="15">
          <cell r="A15" t="str">
            <v>DRRH/7</v>
          </cell>
          <cell r="B15" t="str">
            <v>Prihodi od prodaje nefinancijske imovine</v>
          </cell>
          <cell r="C15" t="str">
            <v>DRRH/73</v>
          </cell>
          <cell r="D15" t="str">
            <v>Prihodi od prodaje plemenitih metala i ostalih pohranjenih vrijednosti</v>
          </cell>
        </row>
        <row r="16">
          <cell r="A16" t="str">
            <v>DRRH/7</v>
          </cell>
          <cell r="B16" t="str">
            <v>Prihodi od prodaje nefinancijske imovine</v>
          </cell>
          <cell r="C16" t="str">
            <v>DRRH/74</v>
          </cell>
          <cell r="D16" t="str">
            <v>Prihodi od prodaje proizvedene kratkotrajne imovine</v>
          </cell>
        </row>
        <row r="17">
          <cell r="A17" t="str">
            <v>DRRH/7</v>
          </cell>
          <cell r="B17" t="str">
            <v>Prihodi od prodaje nefinancijske imovine</v>
          </cell>
          <cell r="C17" t="str">
            <v>DRRH/79</v>
          </cell>
          <cell r="D17" t="str">
            <v>Raspored prihoda</v>
          </cell>
        </row>
      </sheetData>
      <sheetData sheetId="5" refreshError="1">
        <row r="3">
          <cell r="B3">
            <v>1095736742</v>
          </cell>
          <cell r="C3">
            <v>1161745467</v>
          </cell>
          <cell r="D3">
            <v>1191735111</v>
          </cell>
        </row>
      </sheetData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ExRepositorySheet"/>
      <sheetName val="NN Opći dio"/>
      <sheetName val="List1"/>
      <sheetName val="BW upit"/>
      <sheetName val="Tekst varijable"/>
    </sheetNames>
    <sheetDataSet>
      <sheetData sheetId="0" refreshError="1"/>
      <sheetData sheetId="1" refreshError="1"/>
      <sheetData sheetId="2" refreshError="1"/>
      <sheetData sheetId="3" refreshError="1">
        <row r="2">
          <cell r="E2" t="str">
            <v>Proračun za 
2023. 
(PP G)</v>
          </cell>
          <cell r="F2" t="str">
            <v>Projekcija proračuna za 
2024. 
(PP G+1)</v>
          </cell>
          <cell r="G2" t="str">
            <v>Projekcija proračuna za 
2025. 
(PP G+2)</v>
          </cell>
        </row>
        <row r="4">
          <cell r="E4">
            <v>16590202</v>
          </cell>
          <cell r="F4">
            <v>16190241</v>
          </cell>
          <cell r="G4">
            <v>16044177</v>
          </cell>
        </row>
        <row r="6">
          <cell r="E6">
            <v>16590202</v>
          </cell>
          <cell r="F6">
            <v>16190241</v>
          </cell>
          <cell r="G6">
            <v>16044177</v>
          </cell>
        </row>
        <row r="7">
          <cell r="E7">
            <v>15028442</v>
          </cell>
          <cell r="F7">
            <v>14995397</v>
          </cell>
          <cell r="G7">
            <v>14849332</v>
          </cell>
        </row>
        <row r="8">
          <cell r="E8">
            <v>1834399</v>
          </cell>
          <cell r="F8">
            <v>1235882</v>
          </cell>
          <cell r="G8">
            <v>1221946</v>
          </cell>
        </row>
        <row r="9">
          <cell r="E9">
            <v>16862841</v>
          </cell>
          <cell r="F9">
            <v>16231279</v>
          </cell>
          <cell r="G9">
            <v>16071278</v>
          </cell>
        </row>
        <row r="10">
          <cell r="E10">
            <v>-272639</v>
          </cell>
          <cell r="F10">
            <v>-41038</v>
          </cell>
          <cell r="G10">
            <v>-27101</v>
          </cell>
        </row>
        <row r="13">
          <cell r="E13">
            <v>622052</v>
          </cell>
          <cell r="F13">
            <v>349413</v>
          </cell>
          <cell r="G13">
            <v>308375</v>
          </cell>
        </row>
        <row r="14">
          <cell r="E14">
            <v>-349413</v>
          </cell>
          <cell r="F14">
            <v>-308375</v>
          </cell>
          <cell r="G14">
            <v>-281274</v>
          </cell>
        </row>
        <row r="15">
          <cell r="E15">
            <v>272639</v>
          </cell>
          <cell r="F15">
            <v>41038</v>
          </cell>
          <cell r="G15">
            <v>27101</v>
          </cell>
        </row>
        <row r="16">
          <cell r="E16">
            <v>0</v>
          </cell>
          <cell r="F16">
            <v>0</v>
          </cell>
          <cell r="G16">
            <v>0</v>
          </cell>
        </row>
      </sheetData>
      <sheetData sheetId="4" refreshError="1">
        <row r="1">
          <cell r="A1" t="str">
            <v>Hrvatska agencija za poljoprivredu i hranu</v>
          </cell>
        </row>
        <row r="2">
          <cell r="A2" t="str">
            <v>06035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Sheet1"/>
      <sheetName val="List1"/>
      <sheetName val="List2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DRRH/6</v>
          </cell>
          <cell r="B2" t="str">
            <v>Prihodi poslovanja</v>
          </cell>
          <cell r="C2" t="str">
            <v>DRRH/#</v>
          </cell>
          <cell r="D2" t="str">
            <v/>
          </cell>
        </row>
        <row r="3">
          <cell r="A3" t="str">
            <v>DRRH/6</v>
          </cell>
          <cell r="B3" t="str">
            <v>Prihodi poslovanja</v>
          </cell>
          <cell r="C3" t="str">
            <v>DRRH/61</v>
          </cell>
          <cell r="D3" t="str">
            <v>Prihodi od poreza</v>
          </cell>
        </row>
        <row r="4">
          <cell r="A4" t="str">
            <v>DRRH/6</v>
          </cell>
          <cell r="B4" t="str">
            <v>Prihodi poslovanja</v>
          </cell>
          <cell r="C4" t="str">
            <v>DRRH/62</v>
          </cell>
          <cell r="D4" t="str">
            <v>Doprinosi</v>
          </cell>
        </row>
        <row r="5">
          <cell r="A5" t="str">
            <v>DRRH/6</v>
          </cell>
          <cell r="B5" t="str">
            <v>Prihodi poslovanja</v>
          </cell>
          <cell r="C5" t="str">
            <v>DRRH/63</v>
          </cell>
          <cell r="D5" t="str">
            <v>Pomoći iz inozemstva (darovnice) i od subjekata unutar općeg proračuna</v>
          </cell>
        </row>
        <row r="6">
          <cell r="A6" t="str">
            <v>DRRH/6</v>
          </cell>
          <cell r="B6" t="str">
            <v>Prihodi poslovanja</v>
          </cell>
          <cell r="C6" t="str">
            <v>DRRH/64</v>
          </cell>
          <cell r="D6" t="str">
            <v>Prihodi od imovine</v>
          </cell>
        </row>
        <row r="7">
          <cell r="A7" t="str">
            <v>DRRH/6</v>
          </cell>
          <cell r="B7" t="str">
            <v>Prihodi poslovanja</v>
          </cell>
          <cell r="C7" t="str">
            <v>DRRH/65</v>
          </cell>
          <cell r="D7" t="str">
            <v>Prihodi od upravnih i administrativnih pristojbi, pristojbi po posebnim propisima i naknada</v>
          </cell>
        </row>
        <row r="8">
          <cell r="A8" t="str">
            <v>DRRH/6</v>
          </cell>
          <cell r="B8" t="str">
            <v>Prihodi poslovanja</v>
          </cell>
          <cell r="C8" t="str">
            <v>DRRH/66</v>
          </cell>
          <cell r="D8" t="str">
            <v>Prihodi od prodaje proizvoda i robe te pruženih usluga i prihodi od donacija</v>
          </cell>
        </row>
        <row r="9">
          <cell r="A9" t="str">
            <v>DRRH/6</v>
          </cell>
          <cell r="B9" t="str">
            <v>Prihodi poslovanja</v>
          </cell>
          <cell r="C9" t="str">
            <v>DRRH/67</v>
          </cell>
          <cell r="D9" t="str">
            <v>Prihodi iz proračuna</v>
          </cell>
        </row>
        <row r="10">
          <cell r="A10" t="str">
            <v>DRRH/6</v>
          </cell>
          <cell r="B10" t="str">
            <v>Prihodi poslovanja</v>
          </cell>
          <cell r="C10" t="str">
            <v>DRRH/68</v>
          </cell>
          <cell r="D10" t="str">
            <v>Kazne, upravne mjere i ostali prihodi</v>
          </cell>
        </row>
        <row r="11">
          <cell r="A11" t="str">
            <v>DRRH/6</v>
          </cell>
          <cell r="B11" t="str">
            <v>Prihodi poslovanja</v>
          </cell>
          <cell r="C11" t="str">
            <v>DRRH/69</v>
          </cell>
          <cell r="D11" t="str">
            <v>Raspored prihoda i prijelazni računi</v>
          </cell>
        </row>
        <row r="12">
          <cell r="A12" t="str">
            <v>DRRH/7</v>
          </cell>
          <cell r="B12" t="str">
            <v>Prihodi od prodaje nefinancijske imovine</v>
          </cell>
          <cell r="C12" t="str">
            <v>DRRH/#</v>
          </cell>
          <cell r="D12" t="str">
            <v/>
          </cell>
        </row>
        <row r="13">
          <cell r="A13" t="str">
            <v>DRRH/7</v>
          </cell>
          <cell r="B13" t="str">
            <v>Prihodi od prodaje nefinancijske imovine</v>
          </cell>
          <cell r="C13" t="str">
            <v>DRRH/71</v>
          </cell>
          <cell r="D13" t="str">
            <v>Prihodi od prodaje neproizvedene dugotrajne imovine</v>
          </cell>
        </row>
        <row r="14">
          <cell r="A14" t="str">
            <v>DRRH/7</v>
          </cell>
          <cell r="B14" t="str">
            <v>Prihodi od prodaje nefinancijske imovine</v>
          </cell>
          <cell r="C14" t="str">
            <v>DRRH/72</v>
          </cell>
          <cell r="D14" t="str">
            <v>Prihodi od prodaje proizvedene dugotrajne imovine</v>
          </cell>
        </row>
        <row r="15">
          <cell r="A15" t="str">
            <v>DRRH/7</v>
          </cell>
          <cell r="B15" t="str">
            <v>Prihodi od prodaje nefinancijske imovine</v>
          </cell>
          <cell r="C15" t="str">
            <v>DRRH/73</v>
          </cell>
          <cell r="D15" t="str">
            <v>Prihodi od prodaje plemenitih metala i ostalih pohranjenih vrijednosti</v>
          </cell>
        </row>
        <row r="16">
          <cell r="A16" t="str">
            <v>DRRH/7</v>
          </cell>
          <cell r="B16" t="str">
            <v>Prihodi od prodaje nefinancijske imovine</v>
          </cell>
          <cell r="C16" t="str">
            <v>DRRH/74</v>
          </cell>
          <cell r="D16" t="str">
            <v>Prihodi od prodaje proizvedene kratkotrajne imovine</v>
          </cell>
        </row>
        <row r="17">
          <cell r="A17" t="str">
            <v>DRRH/7</v>
          </cell>
          <cell r="B17" t="str">
            <v>Prihodi od prodaje nefinancijske imovine</v>
          </cell>
          <cell r="C17" t="str">
            <v>DRRH/79</v>
          </cell>
          <cell r="D17" t="str">
            <v>Raspored prihoda</v>
          </cell>
        </row>
      </sheetData>
      <sheetData sheetId="5" refreshError="1">
        <row r="3">
          <cell r="B3">
            <v>16590202</v>
          </cell>
          <cell r="C3">
            <v>16190241</v>
          </cell>
          <cell r="D3">
            <v>16044177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34992-7CAF-4275-AF09-D7270EFCD363}">
  <sheetPr codeName="List1"/>
  <dimension ref="A1:Z129"/>
  <sheetViews>
    <sheetView topLeftCell="A3" workbookViewId="0">
      <selection activeCell="G24" sqref="G24"/>
    </sheetView>
  </sheetViews>
  <sheetFormatPr defaultColWidth="10.7109375" defaultRowHeight="15"/>
  <cols>
    <col min="1" max="1" width="44.42578125" style="4" customWidth="1"/>
    <col min="2" max="2" width="20" style="5" customWidth="1"/>
    <col min="3" max="3" width="19.5703125" style="5" customWidth="1"/>
    <col min="4" max="4" width="19.28515625" style="5" customWidth="1"/>
    <col min="5" max="5" width="17.42578125" style="2" customWidth="1"/>
    <col min="6" max="7" width="16.7109375" style="3" bestFit="1" customWidth="1"/>
    <col min="8" max="8" width="4.5703125" style="3" bestFit="1" customWidth="1"/>
    <col min="9" max="9" width="16.7109375" style="3" bestFit="1" customWidth="1"/>
    <col min="10" max="10" width="5" style="3" bestFit="1" customWidth="1"/>
    <col min="11" max="11" width="16.7109375" style="3" bestFit="1" customWidth="1"/>
    <col min="12" max="12" width="4.5703125" style="3" bestFit="1" customWidth="1"/>
    <col min="13" max="13" width="16" style="3" bestFit="1" customWidth="1"/>
    <col min="14" max="26" width="10.7109375" style="3"/>
    <col min="27" max="256" width="10.7109375" style="2"/>
    <col min="257" max="257" width="44.42578125" style="2" customWidth="1"/>
    <col min="258" max="258" width="20" style="2" customWidth="1"/>
    <col min="259" max="259" width="19.5703125" style="2" customWidth="1"/>
    <col min="260" max="260" width="19.28515625" style="2" customWidth="1"/>
    <col min="261" max="261" width="17.42578125" style="2" customWidth="1"/>
    <col min="262" max="263" width="16.7109375" style="2" bestFit="1" customWidth="1"/>
    <col min="264" max="264" width="4.5703125" style="2" bestFit="1" customWidth="1"/>
    <col min="265" max="265" width="16.7109375" style="2" bestFit="1" customWidth="1"/>
    <col min="266" max="266" width="5" style="2" bestFit="1" customWidth="1"/>
    <col min="267" max="267" width="16.7109375" style="2" bestFit="1" customWidth="1"/>
    <col min="268" max="268" width="4.5703125" style="2" bestFit="1" customWidth="1"/>
    <col min="269" max="269" width="16" style="2" bestFit="1" customWidth="1"/>
    <col min="270" max="512" width="10.7109375" style="2"/>
    <col min="513" max="513" width="44.42578125" style="2" customWidth="1"/>
    <col min="514" max="514" width="20" style="2" customWidth="1"/>
    <col min="515" max="515" width="19.5703125" style="2" customWidth="1"/>
    <col min="516" max="516" width="19.28515625" style="2" customWidth="1"/>
    <col min="517" max="517" width="17.42578125" style="2" customWidth="1"/>
    <col min="518" max="519" width="16.7109375" style="2" bestFit="1" customWidth="1"/>
    <col min="520" max="520" width="4.5703125" style="2" bestFit="1" customWidth="1"/>
    <col min="521" max="521" width="16.7109375" style="2" bestFit="1" customWidth="1"/>
    <col min="522" max="522" width="5" style="2" bestFit="1" customWidth="1"/>
    <col min="523" max="523" width="16.7109375" style="2" bestFit="1" customWidth="1"/>
    <col min="524" max="524" width="4.5703125" style="2" bestFit="1" customWidth="1"/>
    <col min="525" max="525" width="16" style="2" bestFit="1" customWidth="1"/>
    <col min="526" max="768" width="10.7109375" style="2"/>
    <col min="769" max="769" width="44.42578125" style="2" customWidth="1"/>
    <col min="770" max="770" width="20" style="2" customWidth="1"/>
    <col min="771" max="771" width="19.5703125" style="2" customWidth="1"/>
    <col min="772" max="772" width="19.28515625" style="2" customWidth="1"/>
    <col min="773" max="773" width="17.42578125" style="2" customWidth="1"/>
    <col min="774" max="775" width="16.7109375" style="2" bestFit="1" customWidth="1"/>
    <col min="776" max="776" width="4.5703125" style="2" bestFit="1" customWidth="1"/>
    <col min="777" max="777" width="16.7109375" style="2" bestFit="1" customWidth="1"/>
    <col min="778" max="778" width="5" style="2" bestFit="1" customWidth="1"/>
    <col min="779" max="779" width="16.7109375" style="2" bestFit="1" customWidth="1"/>
    <col min="780" max="780" width="4.5703125" style="2" bestFit="1" customWidth="1"/>
    <col min="781" max="781" width="16" style="2" bestFit="1" customWidth="1"/>
    <col min="782" max="1024" width="10.7109375" style="2"/>
    <col min="1025" max="1025" width="44.42578125" style="2" customWidth="1"/>
    <col min="1026" max="1026" width="20" style="2" customWidth="1"/>
    <col min="1027" max="1027" width="19.5703125" style="2" customWidth="1"/>
    <col min="1028" max="1028" width="19.28515625" style="2" customWidth="1"/>
    <col min="1029" max="1029" width="17.42578125" style="2" customWidth="1"/>
    <col min="1030" max="1031" width="16.7109375" style="2" bestFit="1" customWidth="1"/>
    <col min="1032" max="1032" width="4.5703125" style="2" bestFit="1" customWidth="1"/>
    <col min="1033" max="1033" width="16.7109375" style="2" bestFit="1" customWidth="1"/>
    <col min="1034" max="1034" width="5" style="2" bestFit="1" customWidth="1"/>
    <col min="1035" max="1035" width="16.7109375" style="2" bestFit="1" customWidth="1"/>
    <col min="1036" max="1036" width="4.5703125" style="2" bestFit="1" customWidth="1"/>
    <col min="1037" max="1037" width="16" style="2" bestFit="1" customWidth="1"/>
    <col min="1038" max="1280" width="10.7109375" style="2"/>
    <col min="1281" max="1281" width="44.42578125" style="2" customWidth="1"/>
    <col min="1282" max="1282" width="20" style="2" customWidth="1"/>
    <col min="1283" max="1283" width="19.5703125" style="2" customWidth="1"/>
    <col min="1284" max="1284" width="19.28515625" style="2" customWidth="1"/>
    <col min="1285" max="1285" width="17.42578125" style="2" customWidth="1"/>
    <col min="1286" max="1287" width="16.7109375" style="2" bestFit="1" customWidth="1"/>
    <col min="1288" max="1288" width="4.5703125" style="2" bestFit="1" customWidth="1"/>
    <col min="1289" max="1289" width="16.7109375" style="2" bestFit="1" customWidth="1"/>
    <col min="1290" max="1290" width="5" style="2" bestFit="1" customWidth="1"/>
    <col min="1291" max="1291" width="16.7109375" style="2" bestFit="1" customWidth="1"/>
    <col min="1292" max="1292" width="4.5703125" style="2" bestFit="1" customWidth="1"/>
    <col min="1293" max="1293" width="16" style="2" bestFit="1" customWidth="1"/>
    <col min="1294" max="1536" width="10.7109375" style="2"/>
    <col min="1537" max="1537" width="44.42578125" style="2" customWidth="1"/>
    <col min="1538" max="1538" width="20" style="2" customWidth="1"/>
    <col min="1539" max="1539" width="19.5703125" style="2" customWidth="1"/>
    <col min="1540" max="1540" width="19.28515625" style="2" customWidth="1"/>
    <col min="1541" max="1541" width="17.42578125" style="2" customWidth="1"/>
    <col min="1542" max="1543" width="16.7109375" style="2" bestFit="1" customWidth="1"/>
    <col min="1544" max="1544" width="4.5703125" style="2" bestFit="1" customWidth="1"/>
    <col min="1545" max="1545" width="16.7109375" style="2" bestFit="1" customWidth="1"/>
    <col min="1546" max="1546" width="5" style="2" bestFit="1" customWidth="1"/>
    <col min="1547" max="1547" width="16.7109375" style="2" bestFit="1" customWidth="1"/>
    <col min="1548" max="1548" width="4.5703125" style="2" bestFit="1" customWidth="1"/>
    <col min="1549" max="1549" width="16" style="2" bestFit="1" customWidth="1"/>
    <col min="1550" max="1792" width="10.7109375" style="2"/>
    <col min="1793" max="1793" width="44.42578125" style="2" customWidth="1"/>
    <col min="1794" max="1794" width="20" style="2" customWidth="1"/>
    <col min="1795" max="1795" width="19.5703125" style="2" customWidth="1"/>
    <col min="1796" max="1796" width="19.28515625" style="2" customWidth="1"/>
    <col min="1797" max="1797" width="17.42578125" style="2" customWidth="1"/>
    <col min="1798" max="1799" width="16.7109375" style="2" bestFit="1" customWidth="1"/>
    <col min="1800" max="1800" width="4.5703125" style="2" bestFit="1" customWidth="1"/>
    <col min="1801" max="1801" width="16.7109375" style="2" bestFit="1" customWidth="1"/>
    <col min="1802" max="1802" width="5" style="2" bestFit="1" customWidth="1"/>
    <col min="1803" max="1803" width="16.7109375" style="2" bestFit="1" customWidth="1"/>
    <col min="1804" max="1804" width="4.5703125" style="2" bestFit="1" customWidth="1"/>
    <col min="1805" max="1805" width="16" style="2" bestFit="1" customWidth="1"/>
    <col min="1806" max="2048" width="10.7109375" style="2"/>
    <col min="2049" max="2049" width="44.42578125" style="2" customWidth="1"/>
    <col min="2050" max="2050" width="20" style="2" customWidth="1"/>
    <col min="2051" max="2051" width="19.5703125" style="2" customWidth="1"/>
    <col min="2052" max="2052" width="19.28515625" style="2" customWidth="1"/>
    <col min="2053" max="2053" width="17.42578125" style="2" customWidth="1"/>
    <col min="2054" max="2055" width="16.7109375" style="2" bestFit="1" customWidth="1"/>
    <col min="2056" max="2056" width="4.5703125" style="2" bestFit="1" customWidth="1"/>
    <col min="2057" max="2057" width="16.7109375" style="2" bestFit="1" customWidth="1"/>
    <col min="2058" max="2058" width="5" style="2" bestFit="1" customWidth="1"/>
    <col min="2059" max="2059" width="16.7109375" style="2" bestFit="1" customWidth="1"/>
    <col min="2060" max="2060" width="4.5703125" style="2" bestFit="1" customWidth="1"/>
    <col min="2061" max="2061" width="16" style="2" bestFit="1" customWidth="1"/>
    <col min="2062" max="2304" width="10.7109375" style="2"/>
    <col min="2305" max="2305" width="44.42578125" style="2" customWidth="1"/>
    <col min="2306" max="2306" width="20" style="2" customWidth="1"/>
    <col min="2307" max="2307" width="19.5703125" style="2" customWidth="1"/>
    <col min="2308" max="2308" width="19.28515625" style="2" customWidth="1"/>
    <col min="2309" max="2309" width="17.42578125" style="2" customWidth="1"/>
    <col min="2310" max="2311" width="16.7109375" style="2" bestFit="1" customWidth="1"/>
    <col min="2312" max="2312" width="4.5703125" style="2" bestFit="1" customWidth="1"/>
    <col min="2313" max="2313" width="16.7109375" style="2" bestFit="1" customWidth="1"/>
    <col min="2314" max="2314" width="5" style="2" bestFit="1" customWidth="1"/>
    <col min="2315" max="2315" width="16.7109375" style="2" bestFit="1" customWidth="1"/>
    <col min="2316" max="2316" width="4.5703125" style="2" bestFit="1" customWidth="1"/>
    <col min="2317" max="2317" width="16" style="2" bestFit="1" customWidth="1"/>
    <col min="2318" max="2560" width="10.7109375" style="2"/>
    <col min="2561" max="2561" width="44.42578125" style="2" customWidth="1"/>
    <col min="2562" max="2562" width="20" style="2" customWidth="1"/>
    <col min="2563" max="2563" width="19.5703125" style="2" customWidth="1"/>
    <col min="2564" max="2564" width="19.28515625" style="2" customWidth="1"/>
    <col min="2565" max="2565" width="17.42578125" style="2" customWidth="1"/>
    <col min="2566" max="2567" width="16.7109375" style="2" bestFit="1" customWidth="1"/>
    <col min="2568" max="2568" width="4.5703125" style="2" bestFit="1" customWidth="1"/>
    <col min="2569" max="2569" width="16.7109375" style="2" bestFit="1" customWidth="1"/>
    <col min="2570" max="2570" width="5" style="2" bestFit="1" customWidth="1"/>
    <col min="2571" max="2571" width="16.7109375" style="2" bestFit="1" customWidth="1"/>
    <col min="2572" max="2572" width="4.5703125" style="2" bestFit="1" customWidth="1"/>
    <col min="2573" max="2573" width="16" style="2" bestFit="1" customWidth="1"/>
    <col min="2574" max="2816" width="10.7109375" style="2"/>
    <col min="2817" max="2817" width="44.42578125" style="2" customWidth="1"/>
    <col min="2818" max="2818" width="20" style="2" customWidth="1"/>
    <col min="2819" max="2819" width="19.5703125" style="2" customWidth="1"/>
    <col min="2820" max="2820" width="19.28515625" style="2" customWidth="1"/>
    <col min="2821" max="2821" width="17.42578125" style="2" customWidth="1"/>
    <col min="2822" max="2823" width="16.7109375" style="2" bestFit="1" customWidth="1"/>
    <col min="2824" max="2824" width="4.5703125" style="2" bestFit="1" customWidth="1"/>
    <col min="2825" max="2825" width="16.7109375" style="2" bestFit="1" customWidth="1"/>
    <col min="2826" max="2826" width="5" style="2" bestFit="1" customWidth="1"/>
    <col min="2827" max="2827" width="16.7109375" style="2" bestFit="1" customWidth="1"/>
    <col min="2828" max="2828" width="4.5703125" style="2" bestFit="1" customWidth="1"/>
    <col min="2829" max="2829" width="16" style="2" bestFit="1" customWidth="1"/>
    <col min="2830" max="3072" width="10.7109375" style="2"/>
    <col min="3073" max="3073" width="44.42578125" style="2" customWidth="1"/>
    <col min="3074" max="3074" width="20" style="2" customWidth="1"/>
    <col min="3075" max="3075" width="19.5703125" style="2" customWidth="1"/>
    <col min="3076" max="3076" width="19.28515625" style="2" customWidth="1"/>
    <col min="3077" max="3077" width="17.42578125" style="2" customWidth="1"/>
    <col min="3078" max="3079" width="16.7109375" style="2" bestFit="1" customWidth="1"/>
    <col min="3080" max="3080" width="4.5703125" style="2" bestFit="1" customWidth="1"/>
    <col min="3081" max="3081" width="16.7109375" style="2" bestFit="1" customWidth="1"/>
    <col min="3082" max="3082" width="5" style="2" bestFit="1" customWidth="1"/>
    <col min="3083" max="3083" width="16.7109375" style="2" bestFit="1" customWidth="1"/>
    <col min="3084" max="3084" width="4.5703125" style="2" bestFit="1" customWidth="1"/>
    <col min="3085" max="3085" width="16" style="2" bestFit="1" customWidth="1"/>
    <col min="3086" max="3328" width="10.7109375" style="2"/>
    <col min="3329" max="3329" width="44.42578125" style="2" customWidth="1"/>
    <col min="3330" max="3330" width="20" style="2" customWidth="1"/>
    <col min="3331" max="3331" width="19.5703125" style="2" customWidth="1"/>
    <col min="3332" max="3332" width="19.28515625" style="2" customWidth="1"/>
    <col min="3333" max="3333" width="17.42578125" style="2" customWidth="1"/>
    <col min="3334" max="3335" width="16.7109375" style="2" bestFit="1" customWidth="1"/>
    <col min="3336" max="3336" width="4.5703125" style="2" bestFit="1" customWidth="1"/>
    <col min="3337" max="3337" width="16.7109375" style="2" bestFit="1" customWidth="1"/>
    <col min="3338" max="3338" width="5" style="2" bestFit="1" customWidth="1"/>
    <col min="3339" max="3339" width="16.7109375" style="2" bestFit="1" customWidth="1"/>
    <col min="3340" max="3340" width="4.5703125" style="2" bestFit="1" customWidth="1"/>
    <col min="3341" max="3341" width="16" style="2" bestFit="1" customWidth="1"/>
    <col min="3342" max="3584" width="10.7109375" style="2"/>
    <col min="3585" max="3585" width="44.42578125" style="2" customWidth="1"/>
    <col min="3586" max="3586" width="20" style="2" customWidth="1"/>
    <col min="3587" max="3587" width="19.5703125" style="2" customWidth="1"/>
    <col min="3588" max="3588" width="19.28515625" style="2" customWidth="1"/>
    <col min="3589" max="3589" width="17.42578125" style="2" customWidth="1"/>
    <col min="3590" max="3591" width="16.7109375" style="2" bestFit="1" customWidth="1"/>
    <col min="3592" max="3592" width="4.5703125" style="2" bestFit="1" customWidth="1"/>
    <col min="3593" max="3593" width="16.7109375" style="2" bestFit="1" customWidth="1"/>
    <col min="3594" max="3594" width="5" style="2" bestFit="1" customWidth="1"/>
    <col min="3595" max="3595" width="16.7109375" style="2" bestFit="1" customWidth="1"/>
    <col min="3596" max="3596" width="4.5703125" style="2" bestFit="1" customWidth="1"/>
    <col min="3597" max="3597" width="16" style="2" bestFit="1" customWidth="1"/>
    <col min="3598" max="3840" width="10.7109375" style="2"/>
    <col min="3841" max="3841" width="44.42578125" style="2" customWidth="1"/>
    <col min="3842" max="3842" width="20" style="2" customWidth="1"/>
    <col min="3843" max="3843" width="19.5703125" style="2" customWidth="1"/>
    <col min="3844" max="3844" width="19.28515625" style="2" customWidth="1"/>
    <col min="3845" max="3845" width="17.42578125" style="2" customWidth="1"/>
    <col min="3846" max="3847" width="16.7109375" style="2" bestFit="1" customWidth="1"/>
    <col min="3848" max="3848" width="4.5703125" style="2" bestFit="1" customWidth="1"/>
    <col min="3849" max="3849" width="16.7109375" style="2" bestFit="1" customWidth="1"/>
    <col min="3850" max="3850" width="5" style="2" bestFit="1" customWidth="1"/>
    <col min="3851" max="3851" width="16.7109375" style="2" bestFit="1" customWidth="1"/>
    <col min="3852" max="3852" width="4.5703125" style="2" bestFit="1" customWidth="1"/>
    <col min="3853" max="3853" width="16" style="2" bestFit="1" customWidth="1"/>
    <col min="3854" max="4096" width="10.7109375" style="2"/>
    <col min="4097" max="4097" width="44.42578125" style="2" customWidth="1"/>
    <col min="4098" max="4098" width="20" style="2" customWidth="1"/>
    <col min="4099" max="4099" width="19.5703125" style="2" customWidth="1"/>
    <col min="4100" max="4100" width="19.28515625" style="2" customWidth="1"/>
    <col min="4101" max="4101" width="17.42578125" style="2" customWidth="1"/>
    <col min="4102" max="4103" width="16.7109375" style="2" bestFit="1" customWidth="1"/>
    <col min="4104" max="4104" width="4.5703125" style="2" bestFit="1" customWidth="1"/>
    <col min="4105" max="4105" width="16.7109375" style="2" bestFit="1" customWidth="1"/>
    <col min="4106" max="4106" width="5" style="2" bestFit="1" customWidth="1"/>
    <col min="4107" max="4107" width="16.7109375" style="2" bestFit="1" customWidth="1"/>
    <col min="4108" max="4108" width="4.5703125" style="2" bestFit="1" customWidth="1"/>
    <col min="4109" max="4109" width="16" style="2" bestFit="1" customWidth="1"/>
    <col min="4110" max="4352" width="10.7109375" style="2"/>
    <col min="4353" max="4353" width="44.42578125" style="2" customWidth="1"/>
    <col min="4354" max="4354" width="20" style="2" customWidth="1"/>
    <col min="4355" max="4355" width="19.5703125" style="2" customWidth="1"/>
    <col min="4356" max="4356" width="19.28515625" style="2" customWidth="1"/>
    <col min="4357" max="4357" width="17.42578125" style="2" customWidth="1"/>
    <col min="4358" max="4359" width="16.7109375" style="2" bestFit="1" customWidth="1"/>
    <col min="4360" max="4360" width="4.5703125" style="2" bestFit="1" customWidth="1"/>
    <col min="4361" max="4361" width="16.7109375" style="2" bestFit="1" customWidth="1"/>
    <col min="4362" max="4362" width="5" style="2" bestFit="1" customWidth="1"/>
    <col min="4363" max="4363" width="16.7109375" style="2" bestFit="1" customWidth="1"/>
    <col min="4364" max="4364" width="4.5703125" style="2" bestFit="1" customWidth="1"/>
    <col min="4365" max="4365" width="16" style="2" bestFit="1" customWidth="1"/>
    <col min="4366" max="4608" width="10.7109375" style="2"/>
    <col min="4609" max="4609" width="44.42578125" style="2" customWidth="1"/>
    <col min="4610" max="4610" width="20" style="2" customWidth="1"/>
    <col min="4611" max="4611" width="19.5703125" style="2" customWidth="1"/>
    <col min="4612" max="4612" width="19.28515625" style="2" customWidth="1"/>
    <col min="4613" max="4613" width="17.42578125" style="2" customWidth="1"/>
    <col min="4614" max="4615" width="16.7109375" style="2" bestFit="1" customWidth="1"/>
    <col min="4616" max="4616" width="4.5703125" style="2" bestFit="1" customWidth="1"/>
    <col min="4617" max="4617" width="16.7109375" style="2" bestFit="1" customWidth="1"/>
    <col min="4618" max="4618" width="5" style="2" bestFit="1" customWidth="1"/>
    <col min="4619" max="4619" width="16.7109375" style="2" bestFit="1" customWidth="1"/>
    <col min="4620" max="4620" width="4.5703125" style="2" bestFit="1" customWidth="1"/>
    <col min="4621" max="4621" width="16" style="2" bestFit="1" customWidth="1"/>
    <col min="4622" max="4864" width="10.7109375" style="2"/>
    <col min="4865" max="4865" width="44.42578125" style="2" customWidth="1"/>
    <col min="4866" max="4866" width="20" style="2" customWidth="1"/>
    <col min="4867" max="4867" width="19.5703125" style="2" customWidth="1"/>
    <col min="4868" max="4868" width="19.28515625" style="2" customWidth="1"/>
    <col min="4869" max="4869" width="17.42578125" style="2" customWidth="1"/>
    <col min="4870" max="4871" width="16.7109375" style="2" bestFit="1" customWidth="1"/>
    <col min="4872" max="4872" width="4.5703125" style="2" bestFit="1" customWidth="1"/>
    <col min="4873" max="4873" width="16.7109375" style="2" bestFit="1" customWidth="1"/>
    <col min="4874" max="4874" width="5" style="2" bestFit="1" customWidth="1"/>
    <col min="4875" max="4875" width="16.7109375" style="2" bestFit="1" customWidth="1"/>
    <col min="4876" max="4876" width="4.5703125" style="2" bestFit="1" customWidth="1"/>
    <col min="4877" max="4877" width="16" style="2" bestFit="1" customWidth="1"/>
    <col min="4878" max="5120" width="10.7109375" style="2"/>
    <col min="5121" max="5121" width="44.42578125" style="2" customWidth="1"/>
    <col min="5122" max="5122" width="20" style="2" customWidth="1"/>
    <col min="5123" max="5123" width="19.5703125" style="2" customWidth="1"/>
    <col min="5124" max="5124" width="19.28515625" style="2" customWidth="1"/>
    <col min="5125" max="5125" width="17.42578125" style="2" customWidth="1"/>
    <col min="5126" max="5127" width="16.7109375" style="2" bestFit="1" customWidth="1"/>
    <col min="5128" max="5128" width="4.5703125" style="2" bestFit="1" customWidth="1"/>
    <col min="5129" max="5129" width="16.7109375" style="2" bestFit="1" customWidth="1"/>
    <col min="5130" max="5130" width="5" style="2" bestFit="1" customWidth="1"/>
    <col min="5131" max="5131" width="16.7109375" style="2" bestFit="1" customWidth="1"/>
    <col min="5132" max="5132" width="4.5703125" style="2" bestFit="1" customWidth="1"/>
    <col min="5133" max="5133" width="16" style="2" bestFit="1" customWidth="1"/>
    <col min="5134" max="5376" width="10.7109375" style="2"/>
    <col min="5377" max="5377" width="44.42578125" style="2" customWidth="1"/>
    <col min="5378" max="5378" width="20" style="2" customWidth="1"/>
    <col min="5379" max="5379" width="19.5703125" style="2" customWidth="1"/>
    <col min="5380" max="5380" width="19.28515625" style="2" customWidth="1"/>
    <col min="5381" max="5381" width="17.42578125" style="2" customWidth="1"/>
    <col min="5382" max="5383" width="16.7109375" style="2" bestFit="1" customWidth="1"/>
    <col min="5384" max="5384" width="4.5703125" style="2" bestFit="1" customWidth="1"/>
    <col min="5385" max="5385" width="16.7109375" style="2" bestFit="1" customWidth="1"/>
    <col min="5386" max="5386" width="5" style="2" bestFit="1" customWidth="1"/>
    <col min="5387" max="5387" width="16.7109375" style="2" bestFit="1" customWidth="1"/>
    <col min="5388" max="5388" width="4.5703125" style="2" bestFit="1" customWidth="1"/>
    <col min="5389" max="5389" width="16" style="2" bestFit="1" customWidth="1"/>
    <col min="5390" max="5632" width="10.7109375" style="2"/>
    <col min="5633" max="5633" width="44.42578125" style="2" customWidth="1"/>
    <col min="5634" max="5634" width="20" style="2" customWidth="1"/>
    <col min="5635" max="5635" width="19.5703125" style="2" customWidth="1"/>
    <col min="5636" max="5636" width="19.28515625" style="2" customWidth="1"/>
    <col min="5637" max="5637" width="17.42578125" style="2" customWidth="1"/>
    <col min="5638" max="5639" width="16.7109375" style="2" bestFit="1" customWidth="1"/>
    <col min="5640" max="5640" width="4.5703125" style="2" bestFit="1" customWidth="1"/>
    <col min="5641" max="5641" width="16.7109375" style="2" bestFit="1" customWidth="1"/>
    <col min="5642" max="5642" width="5" style="2" bestFit="1" customWidth="1"/>
    <col min="5643" max="5643" width="16.7109375" style="2" bestFit="1" customWidth="1"/>
    <col min="5644" max="5644" width="4.5703125" style="2" bestFit="1" customWidth="1"/>
    <col min="5645" max="5645" width="16" style="2" bestFit="1" customWidth="1"/>
    <col min="5646" max="5888" width="10.7109375" style="2"/>
    <col min="5889" max="5889" width="44.42578125" style="2" customWidth="1"/>
    <col min="5890" max="5890" width="20" style="2" customWidth="1"/>
    <col min="5891" max="5891" width="19.5703125" style="2" customWidth="1"/>
    <col min="5892" max="5892" width="19.28515625" style="2" customWidth="1"/>
    <col min="5893" max="5893" width="17.42578125" style="2" customWidth="1"/>
    <col min="5894" max="5895" width="16.7109375" style="2" bestFit="1" customWidth="1"/>
    <col min="5896" max="5896" width="4.5703125" style="2" bestFit="1" customWidth="1"/>
    <col min="5897" max="5897" width="16.7109375" style="2" bestFit="1" customWidth="1"/>
    <col min="5898" max="5898" width="5" style="2" bestFit="1" customWidth="1"/>
    <col min="5899" max="5899" width="16.7109375" style="2" bestFit="1" customWidth="1"/>
    <col min="5900" max="5900" width="4.5703125" style="2" bestFit="1" customWidth="1"/>
    <col min="5901" max="5901" width="16" style="2" bestFit="1" customWidth="1"/>
    <col min="5902" max="6144" width="10.7109375" style="2"/>
    <col min="6145" max="6145" width="44.42578125" style="2" customWidth="1"/>
    <col min="6146" max="6146" width="20" style="2" customWidth="1"/>
    <col min="6147" max="6147" width="19.5703125" style="2" customWidth="1"/>
    <col min="6148" max="6148" width="19.28515625" style="2" customWidth="1"/>
    <col min="6149" max="6149" width="17.42578125" style="2" customWidth="1"/>
    <col min="6150" max="6151" width="16.7109375" style="2" bestFit="1" customWidth="1"/>
    <col min="6152" max="6152" width="4.5703125" style="2" bestFit="1" customWidth="1"/>
    <col min="6153" max="6153" width="16.7109375" style="2" bestFit="1" customWidth="1"/>
    <col min="6154" max="6154" width="5" style="2" bestFit="1" customWidth="1"/>
    <col min="6155" max="6155" width="16.7109375" style="2" bestFit="1" customWidth="1"/>
    <col min="6156" max="6156" width="4.5703125" style="2" bestFit="1" customWidth="1"/>
    <col min="6157" max="6157" width="16" style="2" bestFit="1" customWidth="1"/>
    <col min="6158" max="6400" width="10.7109375" style="2"/>
    <col min="6401" max="6401" width="44.42578125" style="2" customWidth="1"/>
    <col min="6402" max="6402" width="20" style="2" customWidth="1"/>
    <col min="6403" max="6403" width="19.5703125" style="2" customWidth="1"/>
    <col min="6404" max="6404" width="19.28515625" style="2" customWidth="1"/>
    <col min="6405" max="6405" width="17.42578125" style="2" customWidth="1"/>
    <col min="6406" max="6407" width="16.7109375" style="2" bestFit="1" customWidth="1"/>
    <col min="6408" max="6408" width="4.5703125" style="2" bestFit="1" customWidth="1"/>
    <col min="6409" max="6409" width="16.7109375" style="2" bestFit="1" customWidth="1"/>
    <col min="6410" max="6410" width="5" style="2" bestFit="1" customWidth="1"/>
    <col min="6411" max="6411" width="16.7109375" style="2" bestFit="1" customWidth="1"/>
    <col min="6412" max="6412" width="4.5703125" style="2" bestFit="1" customWidth="1"/>
    <col min="6413" max="6413" width="16" style="2" bestFit="1" customWidth="1"/>
    <col min="6414" max="6656" width="10.7109375" style="2"/>
    <col min="6657" max="6657" width="44.42578125" style="2" customWidth="1"/>
    <col min="6658" max="6658" width="20" style="2" customWidth="1"/>
    <col min="6659" max="6659" width="19.5703125" style="2" customWidth="1"/>
    <col min="6660" max="6660" width="19.28515625" style="2" customWidth="1"/>
    <col min="6661" max="6661" width="17.42578125" style="2" customWidth="1"/>
    <col min="6662" max="6663" width="16.7109375" style="2" bestFit="1" customWidth="1"/>
    <col min="6664" max="6664" width="4.5703125" style="2" bestFit="1" customWidth="1"/>
    <col min="6665" max="6665" width="16.7109375" style="2" bestFit="1" customWidth="1"/>
    <col min="6666" max="6666" width="5" style="2" bestFit="1" customWidth="1"/>
    <col min="6667" max="6667" width="16.7109375" style="2" bestFit="1" customWidth="1"/>
    <col min="6668" max="6668" width="4.5703125" style="2" bestFit="1" customWidth="1"/>
    <col min="6669" max="6669" width="16" style="2" bestFit="1" customWidth="1"/>
    <col min="6670" max="6912" width="10.7109375" style="2"/>
    <col min="6913" max="6913" width="44.42578125" style="2" customWidth="1"/>
    <col min="6914" max="6914" width="20" style="2" customWidth="1"/>
    <col min="6915" max="6915" width="19.5703125" style="2" customWidth="1"/>
    <col min="6916" max="6916" width="19.28515625" style="2" customWidth="1"/>
    <col min="6917" max="6917" width="17.42578125" style="2" customWidth="1"/>
    <col min="6918" max="6919" width="16.7109375" style="2" bestFit="1" customWidth="1"/>
    <col min="6920" max="6920" width="4.5703125" style="2" bestFit="1" customWidth="1"/>
    <col min="6921" max="6921" width="16.7109375" style="2" bestFit="1" customWidth="1"/>
    <col min="6922" max="6922" width="5" style="2" bestFit="1" customWidth="1"/>
    <col min="6923" max="6923" width="16.7109375" style="2" bestFit="1" customWidth="1"/>
    <col min="6924" max="6924" width="4.5703125" style="2" bestFit="1" customWidth="1"/>
    <col min="6925" max="6925" width="16" style="2" bestFit="1" customWidth="1"/>
    <col min="6926" max="7168" width="10.7109375" style="2"/>
    <col min="7169" max="7169" width="44.42578125" style="2" customWidth="1"/>
    <col min="7170" max="7170" width="20" style="2" customWidth="1"/>
    <col min="7171" max="7171" width="19.5703125" style="2" customWidth="1"/>
    <col min="7172" max="7172" width="19.28515625" style="2" customWidth="1"/>
    <col min="7173" max="7173" width="17.42578125" style="2" customWidth="1"/>
    <col min="7174" max="7175" width="16.7109375" style="2" bestFit="1" customWidth="1"/>
    <col min="7176" max="7176" width="4.5703125" style="2" bestFit="1" customWidth="1"/>
    <col min="7177" max="7177" width="16.7109375" style="2" bestFit="1" customWidth="1"/>
    <col min="7178" max="7178" width="5" style="2" bestFit="1" customWidth="1"/>
    <col min="7179" max="7179" width="16.7109375" style="2" bestFit="1" customWidth="1"/>
    <col min="7180" max="7180" width="4.5703125" style="2" bestFit="1" customWidth="1"/>
    <col min="7181" max="7181" width="16" style="2" bestFit="1" customWidth="1"/>
    <col min="7182" max="7424" width="10.7109375" style="2"/>
    <col min="7425" max="7425" width="44.42578125" style="2" customWidth="1"/>
    <col min="7426" max="7426" width="20" style="2" customWidth="1"/>
    <col min="7427" max="7427" width="19.5703125" style="2" customWidth="1"/>
    <col min="7428" max="7428" width="19.28515625" style="2" customWidth="1"/>
    <col min="7429" max="7429" width="17.42578125" style="2" customWidth="1"/>
    <col min="7430" max="7431" width="16.7109375" style="2" bestFit="1" customWidth="1"/>
    <col min="7432" max="7432" width="4.5703125" style="2" bestFit="1" customWidth="1"/>
    <col min="7433" max="7433" width="16.7109375" style="2" bestFit="1" customWidth="1"/>
    <col min="7434" max="7434" width="5" style="2" bestFit="1" customWidth="1"/>
    <col min="7435" max="7435" width="16.7109375" style="2" bestFit="1" customWidth="1"/>
    <col min="7436" max="7436" width="4.5703125" style="2" bestFit="1" customWidth="1"/>
    <col min="7437" max="7437" width="16" style="2" bestFit="1" customWidth="1"/>
    <col min="7438" max="7680" width="10.7109375" style="2"/>
    <col min="7681" max="7681" width="44.42578125" style="2" customWidth="1"/>
    <col min="7682" max="7682" width="20" style="2" customWidth="1"/>
    <col min="7683" max="7683" width="19.5703125" style="2" customWidth="1"/>
    <col min="7684" max="7684" width="19.28515625" style="2" customWidth="1"/>
    <col min="7685" max="7685" width="17.42578125" style="2" customWidth="1"/>
    <col min="7686" max="7687" width="16.7109375" style="2" bestFit="1" customWidth="1"/>
    <col min="7688" max="7688" width="4.5703125" style="2" bestFit="1" customWidth="1"/>
    <col min="7689" max="7689" width="16.7109375" style="2" bestFit="1" customWidth="1"/>
    <col min="7690" max="7690" width="5" style="2" bestFit="1" customWidth="1"/>
    <col min="7691" max="7691" width="16.7109375" style="2" bestFit="1" customWidth="1"/>
    <col min="7692" max="7692" width="4.5703125" style="2" bestFit="1" customWidth="1"/>
    <col min="7693" max="7693" width="16" style="2" bestFit="1" customWidth="1"/>
    <col min="7694" max="7936" width="10.7109375" style="2"/>
    <col min="7937" max="7937" width="44.42578125" style="2" customWidth="1"/>
    <col min="7938" max="7938" width="20" style="2" customWidth="1"/>
    <col min="7939" max="7939" width="19.5703125" style="2" customWidth="1"/>
    <col min="7940" max="7940" width="19.28515625" style="2" customWidth="1"/>
    <col min="7941" max="7941" width="17.42578125" style="2" customWidth="1"/>
    <col min="7942" max="7943" width="16.7109375" style="2" bestFit="1" customWidth="1"/>
    <col min="7944" max="7944" width="4.5703125" style="2" bestFit="1" customWidth="1"/>
    <col min="7945" max="7945" width="16.7109375" style="2" bestFit="1" customWidth="1"/>
    <col min="7946" max="7946" width="5" style="2" bestFit="1" customWidth="1"/>
    <col min="7947" max="7947" width="16.7109375" style="2" bestFit="1" customWidth="1"/>
    <col min="7948" max="7948" width="4.5703125" style="2" bestFit="1" customWidth="1"/>
    <col min="7949" max="7949" width="16" style="2" bestFit="1" customWidth="1"/>
    <col min="7950" max="8192" width="10.7109375" style="2"/>
    <col min="8193" max="8193" width="44.42578125" style="2" customWidth="1"/>
    <col min="8194" max="8194" width="20" style="2" customWidth="1"/>
    <col min="8195" max="8195" width="19.5703125" style="2" customWidth="1"/>
    <col min="8196" max="8196" width="19.28515625" style="2" customWidth="1"/>
    <col min="8197" max="8197" width="17.42578125" style="2" customWidth="1"/>
    <col min="8198" max="8199" width="16.7109375" style="2" bestFit="1" customWidth="1"/>
    <col min="8200" max="8200" width="4.5703125" style="2" bestFit="1" customWidth="1"/>
    <col min="8201" max="8201" width="16.7109375" style="2" bestFit="1" customWidth="1"/>
    <col min="8202" max="8202" width="5" style="2" bestFit="1" customWidth="1"/>
    <col min="8203" max="8203" width="16.7109375" style="2" bestFit="1" customWidth="1"/>
    <col min="8204" max="8204" width="4.5703125" style="2" bestFit="1" customWidth="1"/>
    <col min="8205" max="8205" width="16" style="2" bestFit="1" customWidth="1"/>
    <col min="8206" max="8448" width="10.7109375" style="2"/>
    <col min="8449" max="8449" width="44.42578125" style="2" customWidth="1"/>
    <col min="8450" max="8450" width="20" style="2" customWidth="1"/>
    <col min="8451" max="8451" width="19.5703125" style="2" customWidth="1"/>
    <col min="8452" max="8452" width="19.28515625" style="2" customWidth="1"/>
    <col min="8453" max="8453" width="17.42578125" style="2" customWidth="1"/>
    <col min="8454" max="8455" width="16.7109375" style="2" bestFit="1" customWidth="1"/>
    <col min="8456" max="8456" width="4.5703125" style="2" bestFit="1" customWidth="1"/>
    <col min="8457" max="8457" width="16.7109375" style="2" bestFit="1" customWidth="1"/>
    <col min="8458" max="8458" width="5" style="2" bestFit="1" customWidth="1"/>
    <col min="8459" max="8459" width="16.7109375" style="2" bestFit="1" customWidth="1"/>
    <col min="8460" max="8460" width="4.5703125" style="2" bestFit="1" customWidth="1"/>
    <col min="8461" max="8461" width="16" style="2" bestFit="1" customWidth="1"/>
    <col min="8462" max="8704" width="10.7109375" style="2"/>
    <col min="8705" max="8705" width="44.42578125" style="2" customWidth="1"/>
    <col min="8706" max="8706" width="20" style="2" customWidth="1"/>
    <col min="8707" max="8707" width="19.5703125" style="2" customWidth="1"/>
    <col min="8708" max="8708" width="19.28515625" style="2" customWidth="1"/>
    <col min="8709" max="8709" width="17.42578125" style="2" customWidth="1"/>
    <col min="8710" max="8711" width="16.7109375" style="2" bestFit="1" customWidth="1"/>
    <col min="8712" max="8712" width="4.5703125" style="2" bestFit="1" customWidth="1"/>
    <col min="8713" max="8713" width="16.7109375" style="2" bestFit="1" customWidth="1"/>
    <col min="8714" max="8714" width="5" style="2" bestFit="1" customWidth="1"/>
    <col min="8715" max="8715" width="16.7109375" style="2" bestFit="1" customWidth="1"/>
    <col min="8716" max="8716" width="4.5703125" style="2" bestFit="1" customWidth="1"/>
    <col min="8717" max="8717" width="16" style="2" bestFit="1" customWidth="1"/>
    <col min="8718" max="8960" width="10.7109375" style="2"/>
    <col min="8961" max="8961" width="44.42578125" style="2" customWidth="1"/>
    <col min="8962" max="8962" width="20" style="2" customWidth="1"/>
    <col min="8963" max="8963" width="19.5703125" style="2" customWidth="1"/>
    <col min="8964" max="8964" width="19.28515625" style="2" customWidth="1"/>
    <col min="8965" max="8965" width="17.42578125" style="2" customWidth="1"/>
    <col min="8966" max="8967" width="16.7109375" style="2" bestFit="1" customWidth="1"/>
    <col min="8968" max="8968" width="4.5703125" style="2" bestFit="1" customWidth="1"/>
    <col min="8969" max="8969" width="16.7109375" style="2" bestFit="1" customWidth="1"/>
    <col min="8970" max="8970" width="5" style="2" bestFit="1" customWidth="1"/>
    <col min="8971" max="8971" width="16.7109375" style="2" bestFit="1" customWidth="1"/>
    <col min="8972" max="8972" width="4.5703125" style="2" bestFit="1" customWidth="1"/>
    <col min="8973" max="8973" width="16" style="2" bestFit="1" customWidth="1"/>
    <col min="8974" max="9216" width="10.7109375" style="2"/>
    <col min="9217" max="9217" width="44.42578125" style="2" customWidth="1"/>
    <col min="9218" max="9218" width="20" style="2" customWidth="1"/>
    <col min="9219" max="9219" width="19.5703125" style="2" customWidth="1"/>
    <col min="9220" max="9220" width="19.28515625" style="2" customWidth="1"/>
    <col min="9221" max="9221" width="17.42578125" style="2" customWidth="1"/>
    <col min="9222" max="9223" width="16.7109375" style="2" bestFit="1" customWidth="1"/>
    <col min="9224" max="9224" width="4.5703125" style="2" bestFit="1" customWidth="1"/>
    <col min="9225" max="9225" width="16.7109375" style="2" bestFit="1" customWidth="1"/>
    <col min="9226" max="9226" width="5" style="2" bestFit="1" customWidth="1"/>
    <col min="9227" max="9227" width="16.7109375" style="2" bestFit="1" customWidth="1"/>
    <col min="9228" max="9228" width="4.5703125" style="2" bestFit="1" customWidth="1"/>
    <col min="9229" max="9229" width="16" style="2" bestFit="1" customWidth="1"/>
    <col min="9230" max="9472" width="10.7109375" style="2"/>
    <col min="9473" max="9473" width="44.42578125" style="2" customWidth="1"/>
    <col min="9474" max="9474" width="20" style="2" customWidth="1"/>
    <col min="9475" max="9475" width="19.5703125" style="2" customWidth="1"/>
    <col min="9476" max="9476" width="19.28515625" style="2" customWidth="1"/>
    <col min="9477" max="9477" width="17.42578125" style="2" customWidth="1"/>
    <col min="9478" max="9479" width="16.7109375" style="2" bestFit="1" customWidth="1"/>
    <col min="9480" max="9480" width="4.5703125" style="2" bestFit="1" customWidth="1"/>
    <col min="9481" max="9481" width="16.7109375" style="2" bestFit="1" customWidth="1"/>
    <col min="9482" max="9482" width="5" style="2" bestFit="1" customWidth="1"/>
    <col min="9483" max="9483" width="16.7109375" style="2" bestFit="1" customWidth="1"/>
    <col min="9484" max="9484" width="4.5703125" style="2" bestFit="1" customWidth="1"/>
    <col min="9485" max="9485" width="16" style="2" bestFit="1" customWidth="1"/>
    <col min="9486" max="9728" width="10.7109375" style="2"/>
    <col min="9729" max="9729" width="44.42578125" style="2" customWidth="1"/>
    <col min="9730" max="9730" width="20" style="2" customWidth="1"/>
    <col min="9731" max="9731" width="19.5703125" style="2" customWidth="1"/>
    <col min="9732" max="9732" width="19.28515625" style="2" customWidth="1"/>
    <col min="9733" max="9733" width="17.42578125" style="2" customWidth="1"/>
    <col min="9734" max="9735" width="16.7109375" style="2" bestFit="1" customWidth="1"/>
    <col min="9736" max="9736" width="4.5703125" style="2" bestFit="1" customWidth="1"/>
    <col min="9737" max="9737" width="16.7109375" style="2" bestFit="1" customWidth="1"/>
    <col min="9738" max="9738" width="5" style="2" bestFit="1" customWidth="1"/>
    <col min="9739" max="9739" width="16.7109375" style="2" bestFit="1" customWidth="1"/>
    <col min="9740" max="9740" width="4.5703125" style="2" bestFit="1" customWidth="1"/>
    <col min="9741" max="9741" width="16" style="2" bestFit="1" customWidth="1"/>
    <col min="9742" max="9984" width="10.7109375" style="2"/>
    <col min="9985" max="9985" width="44.42578125" style="2" customWidth="1"/>
    <col min="9986" max="9986" width="20" style="2" customWidth="1"/>
    <col min="9987" max="9987" width="19.5703125" style="2" customWidth="1"/>
    <col min="9988" max="9988" width="19.28515625" style="2" customWidth="1"/>
    <col min="9989" max="9989" width="17.42578125" style="2" customWidth="1"/>
    <col min="9990" max="9991" width="16.7109375" style="2" bestFit="1" customWidth="1"/>
    <col min="9992" max="9992" width="4.5703125" style="2" bestFit="1" customWidth="1"/>
    <col min="9993" max="9993" width="16.7109375" style="2" bestFit="1" customWidth="1"/>
    <col min="9994" max="9994" width="5" style="2" bestFit="1" customWidth="1"/>
    <col min="9995" max="9995" width="16.7109375" style="2" bestFit="1" customWidth="1"/>
    <col min="9996" max="9996" width="4.5703125" style="2" bestFit="1" customWidth="1"/>
    <col min="9997" max="9997" width="16" style="2" bestFit="1" customWidth="1"/>
    <col min="9998" max="10240" width="10.7109375" style="2"/>
    <col min="10241" max="10241" width="44.42578125" style="2" customWidth="1"/>
    <col min="10242" max="10242" width="20" style="2" customWidth="1"/>
    <col min="10243" max="10243" width="19.5703125" style="2" customWidth="1"/>
    <col min="10244" max="10244" width="19.28515625" style="2" customWidth="1"/>
    <col min="10245" max="10245" width="17.42578125" style="2" customWidth="1"/>
    <col min="10246" max="10247" width="16.7109375" style="2" bestFit="1" customWidth="1"/>
    <col min="10248" max="10248" width="4.5703125" style="2" bestFit="1" customWidth="1"/>
    <col min="10249" max="10249" width="16.7109375" style="2" bestFit="1" customWidth="1"/>
    <col min="10250" max="10250" width="5" style="2" bestFit="1" customWidth="1"/>
    <col min="10251" max="10251" width="16.7109375" style="2" bestFit="1" customWidth="1"/>
    <col min="10252" max="10252" width="4.5703125" style="2" bestFit="1" customWidth="1"/>
    <col min="10253" max="10253" width="16" style="2" bestFit="1" customWidth="1"/>
    <col min="10254" max="10496" width="10.7109375" style="2"/>
    <col min="10497" max="10497" width="44.42578125" style="2" customWidth="1"/>
    <col min="10498" max="10498" width="20" style="2" customWidth="1"/>
    <col min="10499" max="10499" width="19.5703125" style="2" customWidth="1"/>
    <col min="10500" max="10500" width="19.28515625" style="2" customWidth="1"/>
    <col min="10501" max="10501" width="17.42578125" style="2" customWidth="1"/>
    <col min="10502" max="10503" width="16.7109375" style="2" bestFit="1" customWidth="1"/>
    <col min="10504" max="10504" width="4.5703125" style="2" bestFit="1" customWidth="1"/>
    <col min="10505" max="10505" width="16.7109375" style="2" bestFit="1" customWidth="1"/>
    <col min="10506" max="10506" width="5" style="2" bestFit="1" customWidth="1"/>
    <col min="10507" max="10507" width="16.7109375" style="2" bestFit="1" customWidth="1"/>
    <col min="10508" max="10508" width="4.5703125" style="2" bestFit="1" customWidth="1"/>
    <col min="10509" max="10509" width="16" style="2" bestFit="1" customWidth="1"/>
    <col min="10510" max="10752" width="10.7109375" style="2"/>
    <col min="10753" max="10753" width="44.42578125" style="2" customWidth="1"/>
    <col min="10754" max="10754" width="20" style="2" customWidth="1"/>
    <col min="10755" max="10755" width="19.5703125" style="2" customWidth="1"/>
    <col min="10756" max="10756" width="19.28515625" style="2" customWidth="1"/>
    <col min="10757" max="10757" width="17.42578125" style="2" customWidth="1"/>
    <col min="10758" max="10759" width="16.7109375" style="2" bestFit="1" customWidth="1"/>
    <col min="10760" max="10760" width="4.5703125" style="2" bestFit="1" customWidth="1"/>
    <col min="10761" max="10761" width="16.7109375" style="2" bestFit="1" customWidth="1"/>
    <col min="10762" max="10762" width="5" style="2" bestFit="1" customWidth="1"/>
    <col min="10763" max="10763" width="16.7109375" style="2" bestFit="1" customWidth="1"/>
    <col min="10764" max="10764" width="4.5703125" style="2" bestFit="1" customWidth="1"/>
    <col min="10765" max="10765" width="16" style="2" bestFit="1" customWidth="1"/>
    <col min="10766" max="11008" width="10.7109375" style="2"/>
    <col min="11009" max="11009" width="44.42578125" style="2" customWidth="1"/>
    <col min="11010" max="11010" width="20" style="2" customWidth="1"/>
    <col min="11011" max="11011" width="19.5703125" style="2" customWidth="1"/>
    <col min="11012" max="11012" width="19.28515625" style="2" customWidth="1"/>
    <col min="11013" max="11013" width="17.42578125" style="2" customWidth="1"/>
    <col min="11014" max="11015" width="16.7109375" style="2" bestFit="1" customWidth="1"/>
    <col min="11016" max="11016" width="4.5703125" style="2" bestFit="1" customWidth="1"/>
    <col min="11017" max="11017" width="16.7109375" style="2" bestFit="1" customWidth="1"/>
    <col min="11018" max="11018" width="5" style="2" bestFit="1" customWidth="1"/>
    <col min="11019" max="11019" width="16.7109375" style="2" bestFit="1" customWidth="1"/>
    <col min="11020" max="11020" width="4.5703125" style="2" bestFit="1" customWidth="1"/>
    <col min="11021" max="11021" width="16" style="2" bestFit="1" customWidth="1"/>
    <col min="11022" max="11264" width="10.7109375" style="2"/>
    <col min="11265" max="11265" width="44.42578125" style="2" customWidth="1"/>
    <col min="11266" max="11266" width="20" style="2" customWidth="1"/>
    <col min="11267" max="11267" width="19.5703125" style="2" customWidth="1"/>
    <col min="11268" max="11268" width="19.28515625" style="2" customWidth="1"/>
    <col min="11269" max="11269" width="17.42578125" style="2" customWidth="1"/>
    <col min="11270" max="11271" width="16.7109375" style="2" bestFit="1" customWidth="1"/>
    <col min="11272" max="11272" width="4.5703125" style="2" bestFit="1" customWidth="1"/>
    <col min="11273" max="11273" width="16.7109375" style="2" bestFit="1" customWidth="1"/>
    <col min="11274" max="11274" width="5" style="2" bestFit="1" customWidth="1"/>
    <col min="11275" max="11275" width="16.7109375" style="2" bestFit="1" customWidth="1"/>
    <col min="11276" max="11276" width="4.5703125" style="2" bestFit="1" customWidth="1"/>
    <col min="11277" max="11277" width="16" style="2" bestFit="1" customWidth="1"/>
    <col min="11278" max="11520" width="10.7109375" style="2"/>
    <col min="11521" max="11521" width="44.42578125" style="2" customWidth="1"/>
    <col min="11522" max="11522" width="20" style="2" customWidth="1"/>
    <col min="11523" max="11523" width="19.5703125" style="2" customWidth="1"/>
    <col min="11524" max="11524" width="19.28515625" style="2" customWidth="1"/>
    <col min="11525" max="11525" width="17.42578125" style="2" customWidth="1"/>
    <col min="11526" max="11527" width="16.7109375" style="2" bestFit="1" customWidth="1"/>
    <col min="11528" max="11528" width="4.5703125" style="2" bestFit="1" customWidth="1"/>
    <col min="11529" max="11529" width="16.7109375" style="2" bestFit="1" customWidth="1"/>
    <col min="11530" max="11530" width="5" style="2" bestFit="1" customWidth="1"/>
    <col min="11531" max="11531" width="16.7109375" style="2" bestFit="1" customWidth="1"/>
    <col min="11532" max="11532" width="4.5703125" style="2" bestFit="1" customWidth="1"/>
    <col min="11533" max="11533" width="16" style="2" bestFit="1" customWidth="1"/>
    <col min="11534" max="11776" width="10.7109375" style="2"/>
    <col min="11777" max="11777" width="44.42578125" style="2" customWidth="1"/>
    <col min="11778" max="11778" width="20" style="2" customWidth="1"/>
    <col min="11779" max="11779" width="19.5703125" style="2" customWidth="1"/>
    <col min="11780" max="11780" width="19.28515625" style="2" customWidth="1"/>
    <col min="11781" max="11781" width="17.42578125" style="2" customWidth="1"/>
    <col min="11782" max="11783" width="16.7109375" style="2" bestFit="1" customWidth="1"/>
    <col min="11784" max="11784" width="4.5703125" style="2" bestFit="1" customWidth="1"/>
    <col min="11785" max="11785" width="16.7109375" style="2" bestFit="1" customWidth="1"/>
    <col min="11786" max="11786" width="5" style="2" bestFit="1" customWidth="1"/>
    <col min="11787" max="11787" width="16.7109375" style="2" bestFit="1" customWidth="1"/>
    <col min="11788" max="11788" width="4.5703125" style="2" bestFit="1" customWidth="1"/>
    <col min="11789" max="11789" width="16" style="2" bestFit="1" customWidth="1"/>
    <col min="11790" max="12032" width="10.7109375" style="2"/>
    <col min="12033" max="12033" width="44.42578125" style="2" customWidth="1"/>
    <col min="12034" max="12034" width="20" style="2" customWidth="1"/>
    <col min="12035" max="12035" width="19.5703125" style="2" customWidth="1"/>
    <col min="12036" max="12036" width="19.28515625" style="2" customWidth="1"/>
    <col min="12037" max="12037" width="17.42578125" style="2" customWidth="1"/>
    <col min="12038" max="12039" width="16.7109375" style="2" bestFit="1" customWidth="1"/>
    <col min="12040" max="12040" width="4.5703125" style="2" bestFit="1" customWidth="1"/>
    <col min="12041" max="12041" width="16.7109375" style="2" bestFit="1" customWidth="1"/>
    <col min="12042" max="12042" width="5" style="2" bestFit="1" customWidth="1"/>
    <col min="12043" max="12043" width="16.7109375" style="2" bestFit="1" customWidth="1"/>
    <col min="12044" max="12044" width="4.5703125" style="2" bestFit="1" customWidth="1"/>
    <col min="12045" max="12045" width="16" style="2" bestFit="1" customWidth="1"/>
    <col min="12046" max="12288" width="10.7109375" style="2"/>
    <col min="12289" max="12289" width="44.42578125" style="2" customWidth="1"/>
    <col min="12290" max="12290" width="20" style="2" customWidth="1"/>
    <col min="12291" max="12291" width="19.5703125" style="2" customWidth="1"/>
    <col min="12292" max="12292" width="19.28515625" style="2" customWidth="1"/>
    <col min="12293" max="12293" width="17.42578125" style="2" customWidth="1"/>
    <col min="12294" max="12295" width="16.7109375" style="2" bestFit="1" customWidth="1"/>
    <col min="12296" max="12296" width="4.5703125" style="2" bestFit="1" customWidth="1"/>
    <col min="12297" max="12297" width="16.7109375" style="2" bestFit="1" customWidth="1"/>
    <col min="12298" max="12298" width="5" style="2" bestFit="1" customWidth="1"/>
    <col min="12299" max="12299" width="16.7109375" style="2" bestFit="1" customWidth="1"/>
    <col min="12300" max="12300" width="4.5703125" style="2" bestFit="1" customWidth="1"/>
    <col min="12301" max="12301" width="16" style="2" bestFit="1" customWidth="1"/>
    <col min="12302" max="12544" width="10.7109375" style="2"/>
    <col min="12545" max="12545" width="44.42578125" style="2" customWidth="1"/>
    <col min="12546" max="12546" width="20" style="2" customWidth="1"/>
    <col min="12547" max="12547" width="19.5703125" style="2" customWidth="1"/>
    <col min="12548" max="12548" width="19.28515625" style="2" customWidth="1"/>
    <col min="12549" max="12549" width="17.42578125" style="2" customWidth="1"/>
    <col min="12550" max="12551" width="16.7109375" style="2" bestFit="1" customWidth="1"/>
    <col min="12552" max="12552" width="4.5703125" style="2" bestFit="1" customWidth="1"/>
    <col min="12553" max="12553" width="16.7109375" style="2" bestFit="1" customWidth="1"/>
    <col min="12554" max="12554" width="5" style="2" bestFit="1" customWidth="1"/>
    <col min="12555" max="12555" width="16.7109375" style="2" bestFit="1" customWidth="1"/>
    <col min="12556" max="12556" width="4.5703125" style="2" bestFit="1" customWidth="1"/>
    <col min="12557" max="12557" width="16" style="2" bestFit="1" customWidth="1"/>
    <col min="12558" max="12800" width="10.7109375" style="2"/>
    <col min="12801" max="12801" width="44.42578125" style="2" customWidth="1"/>
    <col min="12802" max="12802" width="20" style="2" customWidth="1"/>
    <col min="12803" max="12803" width="19.5703125" style="2" customWidth="1"/>
    <col min="12804" max="12804" width="19.28515625" style="2" customWidth="1"/>
    <col min="12805" max="12805" width="17.42578125" style="2" customWidth="1"/>
    <col min="12806" max="12807" width="16.7109375" style="2" bestFit="1" customWidth="1"/>
    <col min="12808" max="12808" width="4.5703125" style="2" bestFit="1" customWidth="1"/>
    <col min="12809" max="12809" width="16.7109375" style="2" bestFit="1" customWidth="1"/>
    <col min="12810" max="12810" width="5" style="2" bestFit="1" customWidth="1"/>
    <col min="12811" max="12811" width="16.7109375" style="2" bestFit="1" customWidth="1"/>
    <col min="12812" max="12812" width="4.5703125" style="2" bestFit="1" customWidth="1"/>
    <col min="12813" max="12813" width="16" style="2" bestFit="1" customWidth="1"/>
    <col min="12814" max="13056" width="10.7109375" style="2"/>
    <col min="13057" max="13057" width="44.42578125" style="2" customWidth="1"/>
    <col min="13058" max="13058" width="20" style="2" customWidth="1"/>
    <col min="13059" max="13059" width="19.5703125" style="2" customWidth="1"/>
    <col min="13060" max="13060" width="19.28515625" style="2" customWidth="1"/>
    <col min="13061" max="13061" width="17.42578125" style="2" customWidth="1"/>
    <col min="13062" max="13063" width="16.7109375" style="2" bestFit="1" customWidth="1"/>
    <col min="13064" max="13064" width="4.5703125" style="2" bestFit="1" customWidth="1"/>
    <col min="13065" max="13065" width="16.7109375" style="2" bestFit="1" customWidth="1"/>
    <col min="13066" max="13066" width="5" style="2" bestFit="1" customWidth="1"/>
    <col min="13067" max="13067" width="16.7109375" style="2" bestFit="1" customWidth="1"/>
    <col min="13068" max="13068" width="4.5703125" style="2" bestFit="1" customWidth="1"/>
    <col min="13069" max="13069" width="16" style="2" bestFit="1" customWidth="1"/>
    <col min="13070" max="13312" width="10.7109375" style="2"/>
    <col min="13313" max="13313" width="44.42578125" style="2" customWidth="1"/>
    <col min="13314" max="13314" width="20" style="2" customWidth="1"/>
    <col min="13315" max="13315" width="19.5703125" style="2" customWidth="1"/>
    <col min="13316" max="13316" width="19.28515625" style="2" customWidth="1"/>
    <col min="13317" max="13317" width="17.42578125" style="2" customWidth="1"/>
    <col min="13318" max="13319" width="16.7109375" style="2" bestFit="1" customWidth="1"/>
    <col min="13320" max="13320" width="4.5703125" style="2" bestFit="1" customWidth="1"/>
    <col min="13321" max="13321" width="16.7109375" style="2" bestFit="1" customWidth="1"/>
    <col min="13322" max="13322" width="5" style="2" bestFit="1" customWidth="1"/>
    <col min="13323" max="13323" width="16.7109375" style="2" bestFit="1" customWidth="1"/>
    <col min="13324" max="13324" width="4.5703125" style="2" bestFit="1" customWidth="1"/>
    <col min="13325" max="13325" width="16" style="2" bestFit="1" customWidth="1"/>
    <col min="13326" max="13568" width="10.7109375" style="2"/>
    <col min="13569" max="13569" width="44.42578125" style="2" customWidth="1"/>
    <col min="13570" max="13570" width="20" style="2" customWidth="1"/>
    <col min="13571" max="13571" width="19.5703125" style="2" customWidth="1"/>
    <col min="13572" max="13572" width="19.28515625" style="2" customWidth="1"/>
    <col min="13573" max="13573" width="17.42578125" style="2" customWidth="1"/>
    <col min="13574" max="13575" width="16.7109375" style="2" bestFit="1" customWidth="1"/>
    <col min="13576" max="13576" width="4.5703125" style="2" bestFit="1" customWidth="1"/>
    <col min="13577" max="13577" width="16.7109375" style="2" bestFit="1" customWidth="1"/>
    <col min="13578" max="13578" width="5" style="2" bestFit="1" customWidth="1"/>
    <col min="13579" max="13579" width="16.7109375" style="2" bestFit="1" customWidth="1"/>
    <col min="13580" max="13580" width="4.5703125" style="2" bestFit="1" customWidth="1"/>
    <col min="13581" max="13581" width="16" style="2" bestFit="1" customWidth="1"/>
    <col min="13582" max="13824" width="10.7109375" style="2"/>
    <col min="13825" max="13825" width="44.42578125" style="2" customWidth="1"/>
    <col min="13826" max="13826" width="20" style="2" customWidth="1"/>
    <col min="13827" max="13827" width="19.5703125" style="2" customWidth="1"/>
    <col min="13828" max="13828" width="19.28515625" style="2" customWidth="1"/>
    <col min="13829" max="13829" width="17.42578125" style="2" customWidth="1"/>
    <col min="13830" max="13831" width="16.7109375" style="2" bestFit="1" customWidth="1"/>
    <col min="13832" max="13832" width="4.5703125" style="2" bestFit="1" customWidth="1"/>
    <col min="13833" max="13833" width="16.7109375" style="2" bestFit="1" customWidth="1"/>
    <col min="13834" max="13834" width="5" style="2" bestFit="1" customWidth="1"/>
    <col min="13835" max="13835" width="16.7109375" style="2" bestFit="1" customWidth="1"/>
    <col min="13836" max="13836" width="4.5703125" style="2" bestFit="1" customWidth="1"/>
    <col min="13837" max="13837" width="16" style="2" bestFit="1" customWidth="1"/>
    <col min="13838" max="14080" width="10.7109375" style="2"/>
    <col min="14081" max="14081" width="44.42578125" style="2" customWidth="1"/>
    <col min="14082" max="14082" width="20" style="2" customWidth="1"/>
    <col min="14083" max="14083" width="19.5703125" style="2" customWidth="1"/>
    <col min="14084" max="14084" width="19.28515625" style="2" customWidth="1"/>
    <col min="14085" max="14085" width="17.42578125" style="2" customWidth="1"/>
    <col min="14086" max="14087" width="16.7109375" style="2" bestFit="1" customWidth="1"/>
    <col min="14088" max="14088" width="4.5703125" style="2" bestFit="1" customWidth="1"/>
    <col min="14089" max="14089" width="16.7109375" style="2" bestFit="1" customWidth="1"/>
    <col min="14090" max="14090" width="5" style="2" bestFit="1" customWidth="1"/>
    <col min="14091" max="14091" width="16.7109375" style="2" bestFit="1" customWidth="1"/>
    <col min="14092" max="14092" width="4.5703125" style="2" bestFit="1" customWidth="1"/>
    <col min="14093" max="14093" width="16" style="2" bestFit="1" customWidth="1"/>
    <col min="14094" max="14336" width="10.7109375" style="2"/>
    <col min="14337" max="14337" width="44.42578125" style="2" customWidth="1"/>
    <col min="14338" max="14338" width="20" style="2" customWidth="1"/>
    <col min="14339" max="14339" width="19.5703125" style="2" customWidth="1"/>
    <col min="14340" max="14340" width="19.28515625" style="2" customWidth="1"/>
    <col min="14341" max="14341" width="17.42578125" style="2" customWidth="1"/>
    <col min="14342" max="14343" width="16.7109375" style="2" bestFit="1" customWidth="1"/>
    <col min="14344" max="14344" width="4.5703125" style="2" bestFit="1" customWidth="1"/>
    <col min="14345" max="14345" width="16.7109375" style="2" bestFit="1" customWidth="1"/>
    <col min="14346" max="14346" width="5" style="2" bestFit="1" customWidth="1"/>
    <col min="14347" max="14347" width="16.7109375" style="2" bestFit="1" customWidth="1"/>
    <col min="14348" max="14348" width="4.5703125" style="2" bestFit="1" customWidth="1"/>
    <col min="14349" max="14349" width="16" style="2" bestFit="1" customWidth="1"/>
    <col min="14350" max="14592" width="10.7109375" style="2"/>
    <col min="14593" max="14593" width="44.42578125" style="2" customWidth="1"/>
    <col min="14594" max="14594" width="20" style="2" customWidth="1"/>
    <col min="14595" max="14595" width="19.5703125" style="2" customWidth="1"/>
    <col min="14596" max="14596" width="19.28515625" style="2" customWidth="1"/>
    <col min="14597" max="14597" width="17.42578125" style="2" customWidth="1"/>
    <col min="14598" max="14599" width="16.7109375" style="2" bestFit="1" customWidth="1"/>
    <col min="14600" max="14600" width="4.5703125" style="2" bestFit="1" customWidth="1"/>
    <col min="14601" max="14601" width="16.7109375" style="2" bestFit="1" customWidth="1"/>
    <col min="14602" max="14602" width="5" style="2" bestFit="1" customWidth="1"/>
    <col min="14603" max="14603" width="16.7109375" style="2" bestFit="1" customWidth="1"/>
    <col min="14604" max="14604" width="4.5703125" style="2" bestFit="1" customWidth="1"/>
    <col min="14605" max="14605" width="16" style="2" bestFit="1" customWidth="1"/>
    <col min="14606" max="14848" width="10.7109375" style="2"/>
    <col min="14849" max="14849" width="44.42578125" style="2" customWidth="1"/>
    <col min="14850" max="14850" width="20" style="2" customWidth="1"/>
    <col min="14851" max="14851" width="19.5703125" style="2" customWidth="1"/>
    <col min="14852" max="14852" width="19.28515625" style="2" customWidth="1"/>
    <col min="14853" max="14853" width="17.42578125" style="2" customWidth="1"/>
    <col min="14854" max="14855" width="16.7109375" style="2" bestFit="1" customWidth="1"/>
    <col min="14856" max="14856" width="4.5703125" style="2" bestFit="1" customWidth="1"/>
    <col min="14857" max="14857" width="16.7109375" style="2" bestFit="1" customWidth="1"/>
    <col min="14858" max="14858" width="5" style="2" bestFit="1" customWidth="1"/>
    <col min="14859" max="14859" width="16.7109375" style="2" bestFit="1" customWidth="1"/>
    <col min="14860" max="14860" width="4.5703125" style="2" bestFit="1" customWidth="1"/>
    <col min="14861" max="14861" width="16" style="2" bestFit="1" customWidth="1"/>
    <col min="14862" max="15104" width="10.7109375" style="2"/>
    <col min="15105" max="15105" width="44.42578125" style="2" customWidth="1"/>
    <col min="15106" max="15106" width="20" style="2" customWidth="1"/>
    <col min="15107" max="15107" width="19.5703125" style="2" customWidth="1"/>
    <col min="15108" max="15108" width="19.28515625" style="2" customWidth="1"/>
    <col min="15109" max="15109" width="17.42578125" style="2" customWidth="1"/>
    <col min="15110" max="15111" width="16.7109375" style="2" bestFit="1" customWidth="1"/>
    <col min="15112" max="15112" width="4.5703125" style="2" bestFit="1" customWidth="1"/>
    <col min="15113" max="15113" width="16.7109375" style="2" bestFit="1" customWidth="1"/>
    <col min="15114" max="15114" width="5" style="2" bestFit="1" customWidth="1"/>
    <col min="15115" max="15115" width="16.7109375" style="2" bestFit="1" customWidth="1"/>
    <col min="15116" max="15116" width="4.5703125" style="2" bestFit="1" customWidth="1"/>
    <col min="15117" max="15117" width="16" style="2" bestFit="1" customWidth="1"/>
    <col min="15118" max="15360" width="10.7109375" style="2"/>
    <col min="15361" max="15361" width="44.42578125" style="2" customWidth="1"/>
    <col min="15362" max="15362" width="20" style="2" customWidth="1"/>
    <col min="15363" max="15363" width="19.5703125" style="2" customWidth="1"/>
    <col min="15364" max="15364" width="19.28515625" style="2" customWidth="1"/>
    <col min="15365" max="15365" width="17.42578125" style="2" customWidth="1"/>
    <col min="15366" max="15367" width="16.7109375" style="2" bestFit="1" customWidth="1"/>
    <col min="15368" max="15368" width="4.5703125" style="2" bestFit="1" customWidth="1"/>
    <col min="15369" max="15369" width="16.7109375" style="2" bestFit="1" customWidth="1"/>
    <col min="15370" max="15370" width="5" style="2" bestFit="1" customWidth="1"/>
    <col min="15371" max="15371" width="16.7109375" style="2" bestFit="1" customWidth="1"/>
    <col min="15372" max="15372" width="4.5703125" style="2" bestFit="1" customWidth="1"/>
    <col min="15373" max="15373" width="16" style="2" bestFit="1" customWidth="1"/>
    <col min="15374" max="15616" width="10.7109375" style="2"/>
    <col min="15617" max="15617" width="44.42578125" style="2" customWidth="1"/>
    <col min="15618" max="15618" width="20" style="2" customWidth="1"/>
    <col min="15619" max="15619" width="19.5703125" style="2" customWidth="1"/>
    <col min="15620" max="15620" width="19.28515625" style="2" customWidth="1"/>
    <col min="15621" max="15621" width="17.42578125" style="2" customWidth="1"/>
    <col min="15622" max="15623" width="16.7109375" style="2" bestFit="1" customWidth="1"/>
    <col min="15624" max="15624" width="4.5703125" style="2" bestFit="1" customWidth="1"/>
    <col min="15625" max="15625" width="16.7109375" style="2" bestFit="1" customWidth="1"/>
    <col min="15626" max="15626" width="5" style="2" bestFit="1" customWidth="1"/>
    <col min="15627" max="15627" width="16.7109375" style="2" bestFit="1" customWidth="1"/>
    <col min="15628" max="15628" width="4.5703125" style="2" bestFit="1" customWidth="1"/>
    <col min="15629" max="15629" width="16" style="2" bestFit="1" customWidth="1"/>
    <col min="15630" max="15872" width="10.7109375" style="2"/>
    <col min="15873" max="15873" width="44.42578125" style="2" customWidth="1"/>
    <col min="15874" max="15874" width="20" style="2" customWidth="1"/>
    <col min="15875" max="15875" width="19.5703125" style="2" customWidth="1"/>
    <col min="15876" max="15876" width="19.28515625" style="2" customWidth="1"/>
    <col min="15877" max="15877" width="17.42578125" style="2" customWidth="1"/>
    <col min="15878" max="15879" width="16.7109375" style="2" bestFit="1" customWidth="1"/>
    <col min="15880" max="15880" width="4.5703125" style="2" bestFit="1" customWidth="1"/>
    <col min="15881" max="15881" width="16.7109375" style="2" bestFit="1" customWidth="1"/>
    <col min="15882" max="15882" width="5" style="2" bestFit="1" customWidth="1"/>
    <col min="15883" max="15883" width="16.7109375" style="2" bestFit="1" customWidth="1"/>
    <col min="15884" max="15884" width="4.5703125" style="2" bestFit="1" customWidth="1"/>
    <col min="15885" max="15885" width="16" style="2" bestFit="1" customWidth="1"/>
    <col min="15886" max="16128" width="10.7109375" style="2"/>
    <col min="16129" max="16129" width="44.42578125" style="2" customWidth="1"/>
    <col min="16130" max="16130" width="20" style="2" customWidth="1"/>
    <col min="16131" max="16131" width="19.5703125" style="2" customWidth="1"/>
    <col min="16132" max="16132" width="19.28515625" style="2" customWidth="1"/>
    <col min="16133" max="16133" width="17.42578125" style="2" customWidth="1"/>
    <col min="16134" max="16135" width="16.7109375" style="2" bestFit="1" customWidth="1"/>
    <col min="16136" max="16136" width="4.5703125" style="2" bestFit="1" customWidth="1"/>
    <col min="16137" max="16137" width="16.7109375" style="2" bestFit="1" customWidth="1"/>
    <col min="16138" max="16138" width="5" style="2" bestFit="1" customWidth="1"/>
    <col min="16139" max="16139" width="16.7109375" style="2" bestFit="1" customWidth="1"/>
    <col min="16140" max="16140" width="4.5703125" style="2" bestFit="1" customWidth="1"/>
    <col min="16141" max="16141" width="16" style="2" bestFit="1" customWidth="1"/>
    <col min="16142" max="16384" width="10.7109375" style="2"/>
  </cols>
  <sheetData>
    <row r="1" spans="1:26" ht="45" customHeight="1">
      <c r="A1" s="1" t="str">
        <f>CONCATENATE('[1]Tekst varijable'!A2, " ", UPPER('[1]Tekst varijable'!A1))</f>
        <v>060 MINISTARSTVO POLJOPRIVREDE</v>
      </c>
      <c r="B1" s="1"/>
      <c r="C1" s="1"/>
      <c r="D1" s="1"/>
    </row>
    <row r="2" spans="1:26" ht="15" customHeight="1"/>
    <row r="3" spans="1:26" ht="43.5" customHeight="1">
      <c r="A3" s="6" t="str">
        <f xml:space="preserve"> UPPER("Financijski plan za "&amp; LEFT(RIGHT(B10,5),5) &amp; " godinu i projekcije za "&amp; LEFT(RIGHT(C10,5),5) &amp;" i " &amp; LEFT(RIGHT(D10,5),5) &amp;"  godinu")</f>
        <v>FINANCIJSKI PLAN ZA 2023. GODINU I PROJEKCIJE ZA 2024. I 2025.  GODINU</v>
      </c>
      <c r="B3" s="6"/>
      <c r="C3" s="6"/>
      <c r="D3" s="6"/>
    </row>
    <row r="4" spans="1:26" s="9" customFormat="1" ht="12.75" customHeight="1">
      <c r="A4" s="7"/>
      <c r="B4" s="8"/>
      <c r="C4" s="8"/>
      <c r="D4" s="8"/>
    </row>
    <row r="5" spans="1:26" s="11" customFormat="1" ht="15" customHeight="1">
      <c r="A5" s="10" t="s">
        <v>0</v>
      </c>
      <c r="B5" s="10"/>
      <c r="C5" s="10"/>
      <c r="D5" s="10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s="11" customFormat="1" ht="9" customHeight="1">
      <c r="A6" s="9"/>
      <c r="B6" s="5"/>
      <c r="C6" s="5"/>
      <c r="D6" s="5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s="15" customFormat="1" ht="12" customHeight="1">
      <c r="A7" s="12"/>
      <c r="B7" s="13"/>
      <c r="C7" s="13"/>
      <c r="D7" s="13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7" customFormat="1" ht="18" customHeight="1">
      <c r="A8" s="16" t="s">
        <v>1</v>
      </c>
      <c r="B8" s="16"/>
      <c r="C8" s="16"/>
      <c r="D8" s="16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s="17" customFormat="1" ht="6.75" customHeight="1">
      <c r="A9" s="2"/>
      <c r="B9" s="18"/>
      <c r="C9" s="18"/>
      <c r="D9" s="18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s="23" customFormat="1" ht="32.25" customHeight="1">
      <c r="A10" s="19"/>
      <c r="B10" s="20" t="str">
        <f>CONCATENATE("Plan za ", MID('[1]BW upit'!E2,14,5))</f>
        <v>Plan za 2023.</v>
      </c>
      <c r="C10" s="20" t="str">
        <f>CONCATENATE("Projekcija za ",MID('[1]BW upit'!F2,26,5))</f>
        <v>Projekcija za 2024.</v>
      </c>
      <c r="D10" s="20" t="str">
        <f>CONCATENATE("Projekcija za ",MID('[1]BW upit'!G2,26,5))</f>
        <v>Projekcija za 2025.</v>
      </c>
      <c r="E10" s="21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s="26" customFormat="1">
      <c r="A11" s="24">
        <v>1</v>
      </c>
      <c r="B11" s="25">
        <v>2</v>
      </c>
      <c r="C11" s="25">
        <v>3</v>
      </c>
      <c r="D11" s="25">
        <v>4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spans="1:26" s="32" customFormat="1" ht="18" customHeight="1">
      <c r="A12" s="28" t="s">
        <v>2</v>
      </c>
      <c r="B12" s="29">
        <f>'[1]BW upit'!E4</f>
        <v>1156147576</v>
      </c>
      <c r="C12" s="29">
        <f>'[1]BW upit'!F4</f>
        <v>1220632318</v>
      </c>
      <c r="D12" s="29">
        <f>'[1]BW upit'!G4</f>
        <v>1254660092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1"/>
      <c r="X12" s="31"/>
      <c r="Y12" s="31"/>
      <c r="Z12" s="31"/>
    </row>
    <row r="13" spans="1:26" s="32" customFormat="1" ht="28.5">
      <c r="A13" s="28" t="s">
        <v>3</v>
      </c>
      <c r="B13" s="29">
        <f>'[1]BW upit'!E5</f>
        <v>5734</v>
      </c>
      <c r="C13" s="29">
        <f>'[1]BW upit'!F5</f>
        <v>5734</v>
      </c>
      <c r="D13" s="29">
        <f>'[1]BW upit'!G5</f>
        <v>5734</v>
      </c>
      <c r="E13" s="31"/>
      <c r="F13" s="33"/>
      <c r="G13" s="33"/>
      <c r="H13" s="33"/>
      <c r="I13" s="33"/>
      <c r="J13" s="33"/>
      <c r="K13" s="33"/>
      <c r="L13" s="33"/>
      <c r="M13" s="33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s="32" customFormat="1">
      <c r="A14" s="28" t="s">
        <v>4</v>
      </c>
      <c r="B14" s="29">
        <f>'[1]BW upit'!E6</f>
        <v>1156153310</v>
      </c>
      <c r="C14" s="29">
        <f>'[1]BW upit'!F6</f>
        <v>1220638052</v>
      </c>
      <c r="D14" s="29">
        <f>'[1]BW upit'!G6</f>
        <v>1254665826</v>
      </c>
      <c r="E14" s="31"/>
      <c r="F14" s="34"/>
      <c r="G14" s="34"/>
      <c r="H14" s="34"/>
      <c r="I14" s="34"/>
      <c r="J14" s="34"/>
      <c r="K14" s="34"/>
      <c r="L14" s="34"/>
      <c r="M14" s="34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s="32" customFormat="1" ht="18" customHeight="1">
      <c r="A15" s="28" t="s">
        <v>5</v>
      </c>
      <c r="B15" s="29">
        <f>'[1]BW upit'!E7</f>
        <v>1147858942</v>
      </c>
      <c r="C15" s="29">
        <f>'[1]BW upit'!F7</f>
        <v>1215345039</v>
      </c>
      <c r="D15" s="29">
        <f>'[1]BW upit'!G7</f>
        <v>1247476244</v>
      </c>
      <c r="E15" s="30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s="32" customFormat="1" ht="28.5">
      <c r="A16" s="28" t="s">
        <v>6</v>
      </c>
      <c r="B16" s="29">
        <f>'[1]BW upit'!E8</f>
        <v>15868984</v>
      </c>
      <c r="C16" s="29">
        <f>'[1]BW upit'!F8</f>
        <v>12656265</v>
      </c>
      <c r="D16" s="29">
        <f>'[1]BW upit'!G8</f>
        <v>10790669</v>
      </c>
      <c r="E16" s="30"/>
      <c r="F16" s="34"/>
      <c r="G16" s="34"/>
      <c r="H16" s="34"/>
      <c r="I16" s="34"/>
      <c r="J16" s="34"/>
      <c r="K16" s="34"/>
      <c r="L16" s="34"/>
      <c r="M16" s="34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s="32" customFormat="1">
      <c r="A17" s="28" t="s">
        <v>7</v>
      </c>
      <c r="B17" s="29">
        <f>'[1]BW upit'!E9</f>
        <v>1163727926</v>
      </c>
      <c r="C17" s="29">
        <f>'[1]BW upit'!F9</f>
        <v>1228001304</v>
      </c>
      <c r="D17" s="29">
        <f>'[1]BW upit'!G9</f>
        <v>1258266913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1"/>
      <c r="T17" s="31"/>
      <c r="U17" s="31"/>
      <c r="V17" s="31"/>
      <c r="W17" s="31"/>
      <c r="X17" s="31"/>
      <c r="Y17" s="31"/>
      <c r="Z17" s="31"/>
    </row>
    <row r="18" spans="1:26" s="32" customFormat="1" ht="18" customHeight="1">
      <c r="A18" s="35" t="s">
        <v>8</v>
      </c>
      <c r="B18" s="29">
        <f>'[1]BW upit'!E10</f>
        <v>-7574616</v>
      </c>
      <c r="C18" s="29">
        <f>'[1]BW upit'!F10</f>
        <v>-7363252</v>
      </c>
      <c r="D18" s="29">
        <f>'[1]BW upit'!G10</f>
        <v>-3601087</v>
      </c>
      <c r="E18" s="30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6" s="11" customFormat="1" ht="14.25" customHeight="1">
      <c r="A19" s="4"/>
      <c r="B19" s="5"/>
      <c r="C19" s="5"/>
      <c r="D19" s="5"/>
      <c r="E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</row>
    <row r="20" spans="1:26" s="11" customFormat="1" ht="18.75" customHeight="1">
      <c r="A20" s="38" t="s">
        <v>9</v>
      </c>
      <c r="B20" s="38"/>
      <c r="C20" s="38"/>
      <c r="D20" s="38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</row>
    <row r="21" spans="1:26" s="11" customFormat="1" ht="6.75" customHeight="1">
      <c r="A21" s="39"/>
      <c r="B21" s="40"/>
      <c r="C21" s="40"/>
      <c r="D21" s="40"/>
      <c r="E21" s="41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</row>
    <row r="22" spans="1:26" s="23" customFormat="1" ht="32.25" customHeight="1">
      <c r="A22" s="42"/>
      <c r="B22" s="20" t="str">
        <f>B10</f>
        <v>Plan za 2023.</v>
      </c>
      <c r="C22" s="20" t="str">
        <f>C10</f>
        <v>Projekcija za 2024.</v>
      </c>
      <c r="D22" s="20" t="str">
        <f>D10</f>
        <v>Projekcija za 2025.</v>
      </c>
      <c r="E22" s="21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s="26" customFormat="1">
      <c r="A23" s="43">
        <v>1</v>
      </c>
      <c r="B23" s="44">
        <v>2</v>
      </c>
      <c r="C23" s="44">
        <v>3</v>
      </c>
      <c r="D23" s="44">
        <v>4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spans="1:26" s="23" customFormat="1" ht="28.5">
      <c r="A24" s="45" t="s">
        <v>10</v>
      </c>
      <c r="B24" s="29">
        <f>'[1]BW upit'!E11</f>
        <v>0</v>
      </c>
      <c r="C24" s="29">
        <f>'[1]BW upit'!F11</f>
        <v>0</v>
      </c>
      <c r="D24" s="29">
        <f>'[1]BW upit'!G11</f>
        <v>0</v>
      </c>
      <c r="E24" s="30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 s="23" customFormat="1" ht="28.5">
      <c r="A25" s="45" t="s">
        <v>11</v>
      </c>
      <c r="B25" s="29">
        <f>'[1]BW upit'!E12</f>
        <v>7831</v>
      </c>
      <c r="C25" s="29">
        <f>'[1]BW upit'!F12</f>
        <v>8295</v>
      </c>
      <c r="D25" s="29">
        <f>'[1]BW upit'!G12</f>
        <v>8760</v>
      </c>
      <c r="E25" s="30"/>
      <c r="F25" s="34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 s="23" customFormat="1" ht="28.5">
      <c r="A26" s="45" t="s">
        <v>12</v>
      </c>
      <c r="B26" s="29">
        <f>'[1]BW upit'!E13</f>
        <v>39277512</v>
      </c>
      <c r="C26" s="29">
        <f>'[1]BW upit'!F13</f>
        <v>31695065</v>
      </c>
      <c r="D26" s="29">
        <f>'[1]BW upit'!G13</f>
        <v>24323518</v>
      </c>
      <c r="E26" s="30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spans="1:26" s="23" customFormat="1" ht="28.5">
      <c r="A27" s="45" t="s">
        <v>13</v>
      </c>
      <c r="B27" s="29">
        <f>'[1]BW upit'!E14</f>
        <v>-31695065</v>
      </c>
      <c r="C27" s="29">
        <f>'[1]BW upit'!F14</f>
        <v>-24323518</v>
      </c>
      <c r="D27" s="29">
        <f>'[1]BW upit'!G14</f>
        <v>-20713671</v>
      </c>
      <c r="E27" s="30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 s="32" customFormat="1" ht="18" customHeight="1">
      <c r="A28" s="45" t="s">
        <v>14</v>
      </c>
      <c r="B28" s="29">
        <f>'[1]BW upit'!E15</f>
        <v>7574616</v>
      </c>
      <c r="C28" s="29">
        <f>'[1]BW upit'!F15</f>
        <v>7363252</v>
      </c>
      <c r="D28" s="29">
        <f>'[1]BW upit'!G15</f>
        <v>3601087</v>
      </c>
      <c r="E28" s="30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:26" s="23" customFormat="1" ht="28.5">
      <c r="A29" s="45" t="s">
        <v>15</v>
      </c>
      <c r="B29" s="29">
        <f>'[1]BW upit'!E16</f>
        <v>0</v>
      </c>
      <c r="C29" s="29">
        <f>'[1]BW upit'!F16</f>
        <v>0</v>
      </c>
      <c r="D29" s="29">
        <f>'[1]BW upit'!G16</f>
        <v>0</v>
      </c>
      <c r="E29" s="30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 customHeight="1"/>
    <row r="31" spans="1:26" s="3" customFormat="1" ht="15" customHeight="1">
      <c r="B31" s="46"/>
      <c r="C31" s="46"/>
      <c r="D31" s="46"/>
    </row>
    <row r="32" spans="1:26" s="3" customFormat="1" ht="15" customHeight="1">
      <c r="B32" s="46"/>
      <c r="C32" s="46"/>
      <c r="D32" s="46"/>
    </row>
    <row r="33" spans="2:4" s="3" customFormat="1" ht="17.25" customHeight="1">
      <c r="B33" s="46"/>
      <c r="C33" s="46"/>
      <c r="D33" s="46"/>
    </row>
    <row r="34" spans="2:4" s="3" customFormat="1" ht="15" customHeight="1">
      <c r="B34" s="46"/>
      <c r="C34" s="46"/>
      <c r="D34" s="46"/>
    </row>
    <row r="35" spans="2:4" s="3" customFormat="1" ht="15" customHeight="1">
      <c r="B35" s="46"/>
      <c r="C35" s="46"/>
      <c r="D35" s="46"/>
    </row>
    <row r="36" spans="2:4" s="3" customFormat="1" ht="15" customHeight="1">
      <c r="B36" s="46"/>
      <c r="C36" s="46"/>
      <c r="D36" s="46"/>
    </row>
    <row r="37" spans="2:4" s="3" customFormat="1" ht="15" customHeight="1">
      <c r="B37" s="46"/>
      <c r="C37" s="46"/>
      <c r="D37" s="46"/>
    </row>
    <row r="38" spans="2:4" s="3" customFormat="1" ht="15" customHeight="1">
      <c r="B38" s="46"/>
      <c r="C38" s="46"/>
      <c r="D38" s="46"/>
    </row>
    <row r="39" spans="2:4" s="3" customFormat="1" ht="15" customHeight="1">
      <c r="B39" s="46"/>
      <c r="C39" s="46"/>
      <c r="D39" s="46"/>
    </row>
    <row r="40" spans="2:4" s="3" customFormat="1" ht="15" customHeight="1">
      <c r="B40" s="46"/>
      <c r="C40" s="46"/>
      <c r="D40" s="46"/>
    </row>
    <row r="41" spans="2:4" s="3" customFormat="1" ht="15" customHeight="1">
      <c r="B41" s="46"/>
      <c r="C41" s="46"/>
      <c r="D41" s="46"/>
    </row>
    <row r="42" spans="2:4" s="3" customFormat="1" ht="15" customHeight="1">
      <c r="B42" s="46"/>
      <c r="C42" s="46"/>
      <c r="D42" s="46"/>
    </row>
    <row r="43" spans="2:4" s="3" customFormat="1" ht="15" customHeight="1">
      <c r="B43" s="46"/>
      <c r="C43" s="46"/>
      <c r="D43" s="46"/>
    </row>
    <row r="44" spans="2:4" s="3" customFormat="1" ht="15" customHeight="1">
      <c r="B44" s="46"/>
      <c r="C44" s="46"/>
      <c r="D44" s="46"/>
    </row>
    <row r="45" spans="2:4" s="3" customFormat="1" ht="15" customHeight="1">
      <c r="B45" s="46"/>
      <c r="C45" s="46"/>
      <c r="D45" s="46"/>
    </row>
    <row r="46" spans="2:4" s="3" customFormat="1" ht="15" customHeight="1">
      <c r="B46" s="46"/>
      <c r="C46" s="46"/>
      <c r="D46" s="46"/>
    </row>
    <row r="47" spans="2:4" s="3" customFormat="1" ht="15" customHeight="1">
      <c r="B47" s="46"/>
      <c r="C47" s="46"/>
      <c r="D47" s="46"/>
    </row>
    <row r="48" spans="2:4" s="3" customFormat="1" ht="15" customHeight="1">
      <c r="B48" s="46"/>
      <c r="C48" s="46"/>
      <c r="D48" s="46"/>
    </row>
    <row r="49" spans="2:4" s="3" customFormat="1" ht="15" customHeight="1">
      <c r="B49" s="46"/>
      <c r="C49" s="46"/>
      <c r="D49" s="46"/>
    </row>
    <row r="50" spans="2:4" s="3" customFormat="1" ht="15" customHeight="1">
      <c r="B50" s="46"/>
      <c r="C50" s="46"/>
      <c r="D50" s="46"/>
    </row>
    <row r="51" spans="2:4" s="3" customFormat="1" ht="15" customHeight="1">
      <c r="B51" s="46"/>
      <c r="C51" s="46"/>
      <c r="D51" s="46"/>
    </row>
    <row r="52" spans="2:4" s="3" customFormat="1" ht="15" customHeight="1">
      <c r="B52" s="46"/>
      <c r="C52" s="46"/>
      <c r="D52" s="46"/>
    </row>
    <row r="53" spans="2:4" s="3" customFormat="1" ht="15" customHeight="1">
      <c r="B53" s="46"/>
      <c r="C53" s="46"/>
      <c r="D53" s="46"/>
    </row>
    <row r="54" spans="2:4" s="3" customFormat="1" ht="15" customHeight="1">
      <c r="B54" s="46"/>
      <c r="C54" s="46"/>
      <c r="D54" s="46"/>
    </row>
    <row r="55" spans="2:4" s="3" customFormat="1" ht="15" customHeight="1">
      <c r="B55" s="46"/>
      <c r="C55" s="46"/>
      <c r="D55" s="46"/>
    </row>
    <row r="56" spans="2:4" s="3" customFormat="1" ht="15" customHeight="1">
      <c r="B56" s="46"/>
      <c r="C56" s="46"/>
      <c r="D56" s="46"/>
    </row>
    <row r="57" spans="2:4" s="3" customFormat="1" ht="15" customHeight="1">
      <c r="B57" s="46"/>
      <c r="C57" s="46"/>
      <c r="D57" s="46"/>
    </row>
    <row r="58" spans="2:4" s="3" customFormat="1" ht="15" customHeight="1">
      <c r="B58" s="46"/>
      <c r="C58" s="46"/>
      <c r="D58" s="46"/>
    </row>
    <row r="59" spans="2:4" s="3" customFormat="1" ht="15" customHeight="1">
      <c r="B59" s="46"/>
      <c r="C59" s="46"/>
      <c r="D59" s="46"/>
    </row>
    <row r="60" spans="2:4" s="3" customFormat="1" ht="15" customHeight="1">
      <c r="B60" s="46"/>
      <c r="C60" s="46"/>
      <c r="D60" s="46"/>
    </row>
    <row r="61" spans="2:4" s="3" customFormat="1" ht="15" customHeight="1">
      <c r="B61" s="46"/>
      <c r="C61" s="46"/>
      <c r="D61" s="46"/>
    </row>
    <row r="62" spans="2:4" s="3" customFormat="1" ht="15" customHeight="1">
      <c r="B62" s="46"/>
      <c r="C62" s="46"/>
      <c r="D62" s="46"/>
    </row>
    <row r="63" spans="2:4" s="3" customFormat="1" ht="15" customHeight="1">
      <c r="B63" s="46"/>
      <c r="C63" s="46"/>
      <c r="D63" s="46"/>
    </row>
    <row r="64" spans="2:4" s="3" customFormat="1" ht="15" customHeight="1">
      <c r="B64" s="46"/>
      <c r="C64" s="46"/>
      <c r="D64" s="46"/>
    </row>
    <row r="65" spans="2:4" s="3" customFormat="1" ht="15" customHeight="1">
      <c r="B65" s="46"/>
      <c r="C65" s="46"/>
      <c r="D65" s="46"/>
    </row>
    <row r="66" spans="2:4" s="3" customFormat="1" ht="15" customHeight="1">
      <c r="B66" s="46"/>
      <c r="C66" s="46"/>
      <c r="D66" s="46"/>
    </row>
    <row r="67" spans="2:4" s="3" customFormat="1" ht="15" customHeight="1">
      <c r="B67" s="46"/>
      <c r="C67" s="46"/>
      <c r="D67" s="46"/>
    </row>
    <row r="68" spans="2:4" s="3" customFormat="1" ht="15" customHeight="1">
      <c r="B68" s="46"/>
      <c r="C68" s="46"/>
      <c r="D68" s="46"/>
    </row>
    <row r="69" spans="2:4" s="3" customFormat="1" ht="15" customHeight="1">
      <c r="B69" s="46"/>
      <c r="C69" s="46"/>
      <c r="D69" s="46"/>
    </row>
    <row r="70" spans="2:4" s="3" customFormat="1" ht="15" customHeight="1">
      <c r="B70" s="46"/>
      <c r="C70" s="46"/>
      <c r="D70" s="46"/>
    </row>
    <row r="71" spans="2:4" s="3" customFormat="1" ht="15" customHeight="1">
      <c r="B71" s="46"/>
      <c r="C71" s="46"/>
      <c r="D71" s="46"/>
    </row>
    <row r="72" spans="2:4" s="3" customFormat="1" ht="15" customHeight="1">
      <c r="B72" s="46"/>
      <c r="C72" s="46"/>
      <c r="D72" s="46"/>
    </row>
    <row r="73" spans="2:4" s="3" customFormat="1" ht="15" customHeight="1">
      <c r="B73" s="46"/>
      <c r="C73" s="46"/>
      <c r="D73" s="46"/>
    </row>
    <row r="74" spans="2:4" s="3" customFormat="1" ht="15" customHeight="1">
      <c r="B74" s="46"/>
      <c r="C74" s="46"/>
      <c r="D74" s="46"/>
    </row>
    <row r="75" spans="2:4" s="3" customFormat="1" ht="15" customHeight="1">
      <c r="B75" s="46"/>
      <c r="C75" s="46"/>
      <c r="D75" s="46"/>
    </row>
    <row r="76" spans="2:4" s="3" customFormat="1" ht="15" customHeight="1">
      <c r="B76" s="46"/>
      <c r="C76" s="46"/>
      <c r="D76" s="46"/>
    </row>
    <row r="77" spans="2:4" s="3" customFormat="1" ht="15" customHeight="1">
      <c r="B77" s="46"/>
      <c r="C77" s="46"/>
      <c r="D77" s="46"/>
    </row>
    <row r="78" spans="2:4" s="3" customFormat="1" ht="15" customHeight="1">
      <c r="B78" s="46"/>
      <c r="C78" s="46"/>
      <c r="D78" s="46"/>
    </row>
    <row r="79" spans="2:4" s="3" customFormat="1" ht="15" customHeight="1">
      <c r="B79" s="46"/>
      <c r="C79" s="46"/>
      <c r="D79" s="46"/>
    </row>
    <row r="80" spans="2:4" s="3" customFormat="1" ht="15" customHeight="1">
      <c r="B80" s="46"/>
      <c r="C80" s="46"/>
      <c r="D80" s="46"/>
    </row>
    <row r="81" spans="2:4" s="3" customFormat="1" ht="15" customHeight="1">
      <c r="B81" s="46"/>
      <c r="C81" s="46"/>
      <c r="D81" s="46"/>
    </row>
    <row r="82" spans="2:4" s="3" customFormat="1" ht="15" customHeight="1">
      <c r="B82" s="46"/>
      <c r="C82" s="46"/>
      <c r="D82" s="46"/>
    </row>
    <row r="83" spans="2:4" s="3" customFormat="1" ht="15" customHeight="1">
      <c r="B83" s="46"/>
      <c r="C83" s="46"/>
      <c r="D83" s="46"/>
    </row>
    <row r="84" spans="2:4" s="3" customFormat="1" ht="15" customHeight="1">
      <c r="B84" s="46"/>
      <c r="C84" s="46"/>
      <c r="D84" s="46"/>
    </row>
    <row r="85" spans="2:4" s="3" customFormat="1" ht="15" customHeight="1">
      <c r="B85" s="46"/>
      <c r="C85" s="46"/>
      <c r="D85" s="46"/>
    </row>
    <row r="86" spans="2:4" s="3" customFormat="1" ht="15" customHeight="1">
      <c r="B86" s="46"/>
      <c r="C86" s="46"/>
      <c r="D86" s="46"/>
    </row>
    <row r="87" spans="2:4" s="3" customFormat="1" ht="15" customHeight="1">
      <c r="B87" s="46"/>
      <c r="C87" s="46"/>
      <c r="D87" s="46"/>
    </row>
    <row r="88" spans="2:4" s="3" customFormat="1" ht="15" customHeight="1">
      <c r="B88" s="46"/>
      <c r="C88" s="46"/>
      <c r="D88" s="46"/>
    </row>
    <row r="89" spans="2:4" s="3" customFormat="1" ht="15" customHeight="1">
      <c r="B89" s="46"/>
      <c r="C89" s="46"/>
      <c r="D89" s="46"/>
    </row>
    <row r="90" spans="2:4" s="3" customFormat="1" ht="15" customHeight="1">
      <c r="B90" s="46"/>
      <c r="C90" s="46"/>
      <c r="D90" s="46"/>
    </row>
    <row r="91" spans="2:4" s="3" customFormat="1" ht="15" customHeight="1">
      <c r="B91" s="46"/>
      <c r="C91" s="46"/>
      <c r="D91" s="46"/>
    </row>
    <row r="92" spans="2:4" s="3" customFormat="1" ht="15" customHeight="1">
      <c r="B92" s="46"/>
      <c r="C92" s="46"/>
      <c r="D92" s="46"/>
    </row>
    <row r="93" spans="2:4" s="3" customFormat="1" ht="15" customHeight="1">
      <c r="B93" s="46"/>
      <c r="C93" s="46"/>
      <c r="D93" s="46"/>
    </row>
    <row r="94" spans="2:4" s="3" customFormat="1" ht="15" customHeight="1">
      <c r="B94" s="46"/>
      <c r="C94" s="46"/>
      <c r="D94" s="46"/>
    </row>
    <row r="95" spans="2:4" s="3" customFormat="1" ht="15" customHeight="1">
      <c r="B95" s="46"/>
      <c r="C95" s="46"/>
      <c r="D95" s="46"/>
    </row>
    <row r="96" spans="2:4" s="3" customFormat="1" ht="15" customHeight="1">
      <c r="B96" s="46"/>
      <c r="C96" s="46"/>
      <c r="D96" s="46"/>
    </row>
    <row r="97" spans="2:4" s="3" customFormat="1" ht="15" customHeight="1">
      <c r="B97" s="46"/>
      <c r="C97" s="46"/>
      <c r="D97" s="46"/>
    </row>
    <row r="98" spans="2:4" s="3" customFormat="1" ht="15" customHeight="1">
      <c r="B98" s="46"/>
      <c r="C98" s="46"/>
      <c r="D98" s="46"/>
    </row>
    <row r="99" spans="2:4" s="3" customFormat="1" ht="15" customHeight="1">
      <c r="B99" s="46"/>
      <c r="C99" s="46"/>
      <c r="D99" s="46"/>
    </row>
    <row r="100" spans="2:4" s="3" customFormat="1" ht="15" customHeight="1">
      <c r="B100" s="46"/>
      <c r="C100" s="46"/>
      <c r="D100" s="46"/>
    </row>
    <row r="101" spans="2:4" s="3" customFormat="1" ht="15" customHeight="1">
      <c r="B101" s="46"/>
      <c r="C101" s="46"/>
      <c r="D101" s="46"/>
    </row>
    <row r="102" spans="2:4" s="3" customFormat="1" ht="15" customHeight="1">
      <c r="B102" s="46"/>
      <c r="C102" s="46"/>
      <c r="D102" s="46"/>
    </row>
    <row r="103" spans="2:4" s="3" customFormat="1" ht="15" customHeight="1">
      <c r="B103" s="46"/>
      <c r="C103" s="46"/>
      <c r="D103" s="46"/>
    </row>
    <row r="104" spans="2:4" s="3" customFormat="1" ht="15" customHeight="1">
      <c r="B104" s="46"/>
      <c r="C104" s="46"/>
      <c r="D104" s="46"/>
    </row>
    <row r="105" spans="2:4" s="3" customFormat="1" ht="15" customHeight="1">
      <c r="B105" s="46"/>
      <c r="C105" s="46"/>
      <c r="D105" s="46"/>
    </row>
    <row r="106" spans="2:4" s="3" customFormat="1" ht="15" customHeight="1">
      <c r="B106" s="46"/>
      <c r="C106" s="46"/>
      <c r="D106" s="46"/>
    </row>
    <row r="107" spans="2:4" s="3" customFormat="1" ht="15" customHeight="1">
      <c r="B107" s="46"/>
      <c r="C107" s="46"/>
      <c r="D107" s="46"/>
    </row>
    <row r="108" spans="2:4" s="3" customFormat="1" ht="15" customHeight="1">
      <c r="B108" s="46"/>
      <c r="C108" s="46"/>
      <c r="D108" s="46"/>
    </row>
    <row r="109" spans="2:4" s="3" customFormat="1" ht="15" customHeight="1">
      <c r="B109" s="46"/>
      <c r="C109" s="46"/>
      <c r="D109" s="46"/>
    </row>
    <row r="110" spans="2:4" s="3" customFormat="1" ht="15" customHeight="1">
      <c r="B110" s="46"/>
      <c r="C110" s="46"/>
      <c r="D110" s="46"/>
    </row>
    <row r="111" spans="2:4" s="3" customFormat="1" ht="15" customHeight="1">
      <c r="B111" s="46"/>
      <c r="C111" s="46"/>
      <c r="D111" s="46"/>
    </row>
    <row r="112" spans="2:4" s="3" customFormat="1" ht="15" customHeight="1">
      <c r="B112" s="46"/>
      <c r="C112" s="46"/>
      <c r="D112" s="46"/>
    </row>
    <row r="113" spans="2:4" s="3" customFormat="1" ht="15" customHeight="1">
      <c r="B113" s="46"/>
      <c r="C113" s="46"/>
      <c r="D113" s="46"/>
    </row>
    <row r="114" spans="2:4" s="3" customFormat="1" ht="15" customHeight="1">
      <c r="B114" s="46"/>
      <c r="C114" s="46"/>
      <c r="D114" s="46"/>
    </row>
    <row r="115" spans="2:4" s="3" customFormat="1" ht="15" customHeight="1">
      <c r="B115" s="46"/>
      <c r="C115" s="46"/>
      <c r="D115" s="46"/>
    </row>
    <row r="116" spans="2:4" s="3" customFormat="1" ht="15" customHeight="1">
      <c r="B116" s="46"/>
      <c r="C116" s="46"/>
      <c r="D116" s="46"/>
    </row>
    <row r="117" spans="2:4" s="3" customFormat="1" ht="15" customHeight="1">
      <c r="B117" s="46"/>
      <c r="C117" s="46"/>
      <c r="D117" s="46"/>
    </row>
    <row r="118" spans="2:4" s="3" customFormat="1" ht="15" customHeight="1">
      <c r="B118" s="46"/>
      <c r="C118" s="46"/>
      <c r="D118" s="46"/>
    </row>
    <row r="119" spans="2:4" s="3" customFormat="1" ht="15" customHeight="1">
      <c r="B119" s="46"/>
      <c r="C119" s="46"/>
      <c r="D119" s="46"/>
    </row>
    <row r="120" spans="2:4" s="3" customFormat="1" ht="15" customHeight="1">
      <c r="B120" s="46"/>
      <c r="C120" s="46"/>
      <c r="D120" s="46"/>
    </row>
    <row r="121" spans="2:4" s="3" customFormat="1" ht="15" customHeight="1">
      <c r="B121" s="46"/>
      <c r="C121" s="46"/>
      <c r="D121" s="46"/>
    </row>
    <row r="122" spans="2:4" s="3" customFormat="1" ht="15" customHeight="1">
      <c r="B122" s="46"/>
      <c r="C122" s="46"/>
      <c r="D122" s="46"/>
    </row>
    <row r="123" spans="2:4" s="3" customFormat="1" ht="15" customHeight="1">
      <c r="B123" s="46"/>
      <c r="C123" s="46"/>
      <c r="D123" s="46"/>
    </row>
    <row r="124" spans="2:4" s="3" customFormat="1" ht="15" customHeight="1">
      <c r="B124" s="46"/>
      <c r="C124" s="46"/>
      <c r="D124" s="46"/>
    </row>
    <row r="125" spans="2:4" s="3" customFormat="1" ht="15" customHeight="1">
      <c r="B125" s="46"/>
      <c r="C125" s="46"/>
      <c r="D125" s="46"/>
    </row>
    <row r="126" spans="2:4" s="3" customFormat="1" ht="15" customHeight="1">
      <c r="B126" s="46"/>
      <c r="C126" s="46"/>
      <c r="D126" s="46"/>
    </row>
    <row r="127" spans="2:4" s="3" customFormat="1" ht="15" customHeight="1">
      <c r="B127" s="46"/>
      <c r="C127" s="46"/>
      <c r="D127" s="46"/>
    </row>
    <row r="128" spans="2:4" s="3" customFormat="1" ht="15" customHeight="1">
      <c r="B128" s="46"/>
      <c r="C128" s="46"/>
      <c r="D128" s="46"/>
    </row>
    <row r="129" spans="2:4" s="3" customFormat="1" ht="15" customHeight="1">
      <c r="B129" s="46"/>
      <c r="C129" s="46"/>
      <c r="D129" s="46"/>
    </row>
  </sheetData>
  <mergeCells count="5">
    <mergeCell ref="A1:D1"/>
    <mergeCell ref="A3:D3"/>
    <mergeCell ref="A5:D5"/>
    <mergeCell ref="A8:D8"/>
    <mergeCell ref="A20:D2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F56FC-8434-4755-8486-3C84B2B67235}">
  <dimension ref="A1:K54"/>
  <sheetViews>
    <sheetView topLeftCell="A3" workbookViewId="0">
      <selection activeCell="I41" sqref="I41:K41"/>
    </sheetView>
  </sheetViews>
  <sheetFormatPr defaultRowHeight="15"/>
  <cols>
    <col min="1" max="1" width="7.42578125" bestFit="1" customWidth="1"/>
    <col min="2" max="2" width="8.42578125" bestFit="1" customWidth="1"/>
    <col min="3" max="3" width="5.42578125" bestFit="1" customWidth="1"/>
    <col min="4" max="4" width="38.42578125" customWidth="1"/>
    <col min="5" max="11" width="25.28515625" customWidth="1"/>
  </cols>
  <sheetData>
    <row r="1" spans="1:11" ht="18" customHeight="1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15.75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6"/>
      <c r="K2" s="106"/>
    </row>
    <row r="3" spans="1:11" ht="18">
      <c r="A3" s="105"/>
      <c r="B3" s="105"/>
      <c r="C3" s="105"/>
      <c r="D3" s="105"/>
      <c r="E3" s="105"/>
      <c r="F3" s="105"/>
      <c r="G3" s="105"/>
      <c r="H3" s="105"/>
      <c r="I3" s="105"/>
      <c r="J3" s="107"/>
      <c r="K3" s="107"/>
    </row>
    <row r="4" spans="1:11" ht="18" customHeight="1">
      <c r="A4" s="104" t="s">
        <v>114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1" ht="18" customHeight="1">
      <c r="A5" s="185"/>
      <c r="B5" s="186"/>
      <c r="C5" s="186"/>
      <c r="D5" s="186"/>
      <c r="E5" s="186"/>
      <c r="F5" s="186"/>
      <c r="G5" s="186"/>
      <c r="H5" s="186"/>
      <c r="I5" s="186"/>
      <c r="J5" s="186"/>
      <c r="K5" s="186"/>
    </row>
    <row r="6" spans="1:11" ht="18" customHeight="1">
      <c r="A6" s="185"/>
      <c r="B6" s="186"/>
      <c r="C6" s="186"/>
      <c r="D6" s="186"/>
      <c r="E6" s="186"/>
      <c r="F6" s="187" t="s">
        <v>132</v>
      </c>
      <c r="G6" s="187"/>
      <c r="H6" s="187"/>
      <c r="I6" s="186"/>
      <c r="J6" s="186"/>
      <c r="K6" s="186"/>
    </row>
    <row r="7" spans="1:11" ht="18">
      <c r="A7" s="105"/>
      <c r="B7" s="105"/>
      <c r="C7" s="105"/>
      <c r="D7" s="105"/>
      <c r="E7" s="105"/>
      <c r="F7" s="105"/>
      <c r="G7" s="105"/>
      <c r="H7" s="105"/>
      <c r="I7" s="105"/>
      <c r="J7" s="107"/>
      <c r="K7" s="107"/>
    </row>
    <row r="8" spans="1:11" ht="15.75">
      <c r="A8" s="104" t="s">
        <v>17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</row>
    <row r="9" spans="1:11" ht="18">
      <c r="A9" s="105"/>
      <c r="B9" s="105"/>
      <c r="C9" s="105"/>
      <c r="D9" s="105"/>
      <c r="E9" s="105"/>
      <c r="F9" s="105"/>
      <c r="G9" s="105"/>
      <c r="H9" s="105"/>
      <c r="I9" s="105"/>
      <c r="J9" s="107"/>
      <c r="K9" s="107"/>
    </row>
    <row r="10" spans="1:11" ht="25.5">
      <c r="A10" s="155" t="s">
        <v>18</v>
      </c>
      <c r="B10" s="156" t="s">
        <v>19</v>
      </c>
      <c r="C10" s="156" t="s">
        <v>20</v>
      </c>
      <c r="D10" s="156" t="s">
        <v>21</v>
      </c>
      <c r="E10" s="156" t="s">
        <v>108</v>
      </c>
      <c r="F10" s="156" t="s">
        <v>141</v>
      </c>
      <c r="G10" s="155" t="s">
        <v>109</v>
      </c>
      <c r="H10" s="155" t="s">
        <v>142</v>
      </c>
      <c r="I10" s="155" t="s">
        <v>143</v>
      </c>
      <c r="J10" s="155" t="s">
        <v>144</v>
      </c>
      <c r="K10" s="155" t="s">
        <v>145</v>
      </c>
    </row>
    <row r="11" spans="1:11" ht="15.75" customHeight="1">
      <c r="A11" s="158">
        <v>6</v>
      </c>
      <c r="B11" s="158"/>
      <c r="C11" s="158"/>
      <c r="D11" s="158" t="s">
        <v>115</v>
      </c>
      <c r="E11" s="188">
        <f>E13+E16+E19+E20</f>
        <v>11917618.18</v>
      </c>
      <c r="F11" s="188">
        <f>F13+F16+F19+F20</f>
        <v>1581739.7544628044</v>
      </c>
      <c r="G11" s="188">
        <f>G13+G16+G19+G20+G14</f>
        <v>22760182</v>
      </c>
      <c r="H11" s="188">
        <f>H13+H16+H19+H20+H14</f>
        <v>3020795.2750680204</v>
      </c>
      <c r="I11" s="188">
        <f>I13+I16+I19+I20+I14</f>
        <v>3700709</v>
      </c>
      <c r="J11" s="188">
        <f>J13+J16+J19+J20+J14</f>
        <v>1975313</v>
      </c>
      <c r="K11" s="188">
        <f>K13+K16+K19+K20+K14</f>
        <v>1975313</v>
      </c>
    </row>
    <row r="12" spans="1:11" ht="25.5">
      <c r="A12" s="158"/>
      <c r="B12" s="159">
        <v>63</v>
      </c>
      <c r="C12" s="159"/>
      <c r="D12" s="159" t="s">
        <v>116</v>
      </c>
      <c r="E12" s="167"/>
      <c r="F12" s="167"/>
      <c r="G12" s="160"/>
      <c r="H12" s="160"/>
      <c r="I12" s="160"/>
      <c r="J12" s="160"/>
      <c r="K12" s="160"/>
    </row>
    <row r="13" spans="1:11">
      <c r="A13" s="162"/>
      <c r="B13" s="162"/>
      <c r="C13" s="163">
        <v>52</v>
      </c>
      <c r="D13" s="163" t="s">
        <v>33</v>
      </c>
      <c r="E13" s="167">
        <v>1229166.18</v>
      </c>
      <c r="F13" s="167">
        <f>E13/7.5345</f>
        <v>163138.38741787773</v>
      </c>
      <c r="G13" s="160">
        <v>1885312</v>
      </c>
      <c r="H13" s="160">
        <f>G13/7.5345</f>
        <v>250223.90337779545</v>
      </c>
      <c r="I13" s="160">
        <v>83615</v>
      </c>
      <c r="J13" s="160">
        <v>83615</v>
      </c>
      <c r="K13" s="160">
        <v>83615</v>
      </c>
    </row>
    <row r="14" spans="1:11">
      <c r="A14" s="162"/>
      <c r="B14" s="162"/>
      <c r="C14" s="163">
        <v>551</v>
      </c>
      <c r="D14" s="163" t="s">
        <v>146</v>
      </c>
      <c r="E14" s="167"/>
      <c r="F14" s="167"/>
      <c r="G14" s="160">
        <v>350000</v>
      </c>
      <c r="H14" s="160">
        <f t="shared" ref="H14:H20" si="0">G14/7.5345</f>
        <v>46452.982945119118</v>
      </c>
      <c r="I14" s="160"/>
      <c r="J14" s="160"/>
      <c r="K14" s="160"/>
    </row>
    <row r="15" spans="1:11" ht="25.5">
      <c r="A15" s="162"/>
      <c r="B15" s="162">
        <v>66</v>
      </c>
      <c r="C15" s="163"/>
      <c r="D15" s="159" t="s">
        <v>119</v>
      </c>
      <c r="E15" s="167"/>
      <c r="F15" s="167"/>
      <c r="G15" s="160"/>
      <c r="H15" s="160"/>
      <c r="I15" s="160"/>
      <c r="J15" s="160"/>
      <c r="K15" s="160"/>
    </row>
    <row r="16" spans="1:11">
      <c r="A16" s="162"/>
      <c r="B16" s="166"/>
      <c r="C16" s="163">
        <v>31</v>
      </c>
      <c r="D16" s="159" t="s">
        <v>42</v>
      </c>
      <c r="E16" s="167">
        <v>1426204</v>
      </c>
      <c r="F16" s="167">
        <f>E16/7.5345</f>
        <v>189289.80025217333</v>
      </c>
      <c r="G16" s="160">
        <v>2510000</v>
      </c>
      <c r="H16" s="160">
        <f t="shared" si="0"/>
        <v>333134.24912071135</v>
      </c>
      <c r="I16" s="160">
        <v>231601</v>
      </c>
      <c r="J16" s="160">
        <v>231601</v>
      </c>
      <c r="K16" s="160">
        <v>231601</v>
      </c>
    </row>
    <row r="17" spans="1:11">
      <c r="A17" s="162"/>
      <c r="B17" s="166"/>
      <c r="C17" s="163" t="s">
        <v>121</v>
      </c>
      <c r="D17" s="159"/>
      <c r="E17" s="167"/>
      <c r="F17" s="167"/>
      <c r="G17" s="160"/>
      <c r="H17" s="160"/>
      <c r="I17" s="160"/>
      <c r="J17" s="160"/>
      <c r="K17" s="160"/>
    </row>
    <row r="18" spans="1:11">
      <c r="A18" s="162"/>
      <c r="B18" s="166">
        <v>67</v>
      </c>
      <c r="C18" s="163"/>
      <c r="D18" s="159"/>
      <c r="E18" s="167"/>
      <c r="F18" s="167"/>
      <c r="G18" s="160"/>
      <c r="H18" s="160"/>
      <c r="I18" s="160"/>
      <c r="J18" s="160"/>
      <c r="K18" s="160"/>
    </row>
    <row r="19" spans="1:11" ht="25.5">
      <c r="A19" s="162"/>
      <c r="B19" s="162"/>
      <c r="C19" s="163">
        <v>11</v>
      </c>
      <c r="D19" s="159" t="s">
        <v>120</v>
      </c>
      <c r="E19" s="167">
        <v>8662279</v>
      </c>
      <c r="F19" s="167">
        <f>E19/7.5345</f>
        <v>1149681.9961510384</v>
      </c>
      <c r="G19" s="160">
        <v>17414870</v>
      </c>
      <c r="H19" s="160">
        <f t="shared" si="0"/>
        <v>2311350.4545756187</v>
      </c>
      <c r="I19" s="160">
        <v>3305859</v>
      </c>
      <c r="J19" s="160">
        <v>1580463</v>
      </c>
      <c r="K19" s="160">
        <v>1580463</v>
      </c>
    </row>
    <row r="20" spans="1:11" ht="25.5">
      <c r="A20" s="162"/>
      <c r="B20" s="162"/>
      <c r="C20" s="163">
        <v>12</v>
      </c>
      <c r="D20" s="159" t="s">
        <v>120</v>
      </c>
      <c r="E20" s="167">
        <v>599969</v>
      </c>
      <c r="F20" s="167">
        <f>E20/7.5345</f>
        <v>79629.570641714774</v>
      </c>
      <c r="G20" s="160">
        <v>600000</v>
      </c>
      <c r="H20" s="160">
        <f t="shared" si="0"/>
        <v>79633.685048775631</v>
      </c>
      <c r="I20" s="160">
        <v>79634</v>
      </c>
      <c r="J20" s="160">
        <v>79634</v>
      </c>
      <c r="K20" s="160">
        <v>79634</v>
      </c>
    </row>
    <row r="21" spans="1:11">
      <c r="A21" s="166">
        <v>7</v>
      </c>
      <c r="B21" s="162"/>
      <c r="C21" s="163"/>
      <c r="D21" s="159" t="s">
        <v>147</v>
      </c>
      <c r="E21" s="167"/>
      <c r="F21" s="167"/>
      <c r="G21" s="160"/>
      <c r="H21" s="160"/>
      <c r="I21" s="160"/>
      <c r="J21" s="160"/>
      <c r="K21" s="160"/>
    </row>
    <row r="22" spans="1:11" ht="25.5">
      <c r="A22" s="162"/>
      <c r="B22" s="162">
        <v>72</v>
      </c>
      <c r="C22" s="163"/>
      <c r="D22" s="189" t="s">
        <v>148</v>
      </c>
      <c r="E22" s="167"/>
      <c r="F22" s="167"/>
      <c r="G22" s="160"/>
      <c r="H22" s="160"/>
      <c r="I22" s="160"/>
      <c r="J22" s="160"/>
      <c r="K22" s="160"/>
    </row>
    <row r="23" spans="1:11" ht="25.5">
      <c r="A23" s="162"/>
      <c r="B23" s="162"/>
      <c r="C23" s="163">
        <v>71</v>
      </c>
      <c r="D23" s="164" t="s">
        <v>149</v>
      </c>
      <c r="E23" s="167"/>
      <c r="F23" s="167"/>
      <c r="G23" s="160"/>
      <c r="H23" s="160"/>
      <c r="I23" s="160"/>
      <c r="J23" s="160"/>
      <c r="K23" s="160"/>
    </row>
    <row r="25" spans="1:11" ht="15.75">
      <c r="A25" s="104" t="s">
        <v>122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</row>
    <row r="26" spans="1:11" ht="18">
      <c r="A26" s="105"/>
      <c r="B26" s="105"/>
      <c r="C26" s="105"/>
      <c r="D26" s="105"/>
      <c r="E26" s="105"/>
      <c r="F26" s="105"/>
      <c r="G26" s="105"/>
      <c r="H26" s="105"/>
      <c r="I26" s="105"/>
      <c r="J26" s="107"/>
      <c r="K26" s="107"/>
    </row>
    <row r="27" spans="1:11" ht="25.5">
      <c r="A27" s="155" t="s">
        <v>18</v>
      </c>
      <c r="B27" s="156" t="s">
        <v>19</v>
      </c>
      <c r="C27" s="156" t="s">
        <v>20</v>
      </c>
      <c r="D27" s="156" t="s">
        <v>60</v>
      </c>
      <c r="E27" s="156" t="s">
        <v>108</v>
      </c>
      <c r="F27" s="156" t="s">
        <v>141</v>
      </c>
      <c r="G27" s="155" t="s">
        <v>109</v>
      </c>
      <c r="H27" s="155" t="s">
        <v>142</v>
      </c>
      <c r="I27" s="155" t="s">
        <v>143</v>
      </c>
      <c r="J27" s="155" t="s">
        <v>144</v>
      </c>
      <c r="K27" s="155" t="s">
        <v>145</v>
      </c>
    </row>
    <row r="28" spans="1:11" ht="15.75" customHeight="1">
      <c r="A28" s="158">
        <v>3</v>
      </c>
      <c r="B28" s="158"/>
      <c r="C28" s="158"/>
      <c r="D28" s="158" t="s">
        <v>123</v>
      </c>
      <c r="E28" s="130">
        <f>E29+E31+E37+E39</f>
        <v>11328418.82</v>
      </c>
      <c r="F28" s="130">
        <f t="shared" ref="F28:H28" si="1">F29+F31+F37+F39</f>
        <v>1503539.560687504</v>
      </c>
      <c r="G28" s="130">
        <f t="shared" si="1"/>
        <v>13235182</v>
      </c>
      <c r="H28" s="130">
        <f t="shared" si="1"/>
        <v>1756610.5249187073</v>
      </c>
      <c r="I28" s="130">
        <f>I29+I31+I37+I39</f>
        <v>1593070</v>
      </c>
      <c r="J28" s="130">
        <f t="shared" ref="J28:K28" si="2">J29+J31+J37+J39</f>
        <v>1593070</v>
      </c>
      <c r="K28" s="130">
        <f t="shared" si="2"/>
        <v>1593070</v>
      </c>
    </row>
    <row r="29" spans="1:11" ht="15.75" customHeight="1">
      <c r="A29" s="158"/>
      <c r="B29" s="159">
        <v>31</v>
      </c>
      <c r="C29" s="159"/>
      <c r="D29" s="190" t="s">
        <v>124</v>
      </c>
      <c r="E29" s="130">
        <f t="shared" ref="E29:F29" si="3">E30</f>
        <v>5693037</v>
      </c>
      <c r="F29" s="130">
        <f t="shared" si="3"/>
        <v>755595.85904837737</v>
      </c>
      <c r="G29" s="130">
        <f>G30</f>
        <v>6601870</v>
      </c>
      <c r="H29" s="130">
        <f>H30</f>
        <v>876218.72718826728</v>
      </c>
      <c r="I29" s="130">
        <f>I30</f>
        <v>932377</v>
      </c>
      <c r="J29" s="130">
        <f>J30</f>
        <v>932377</v>
      </c>
      <c r="K29" s="130">
        <f>K30</f>
        <v>932377</v>
      </c>
    </row>
    <row r="30" spans="1:11">
      <c r="A30" s="162"/>
      <c r="B30" s="162"/>
      <c r="C30" s="163">
        <v>11</v>
      </c>
      <c r="D30" s="162" t="s">
        <v>51</v>
      </c>
      <c r="E30" s="167">
        <v>5693037</v>
      </c>
      <c r="F30" s="167">
        <f>E30/7.5345</f>
        <v>755595.85904837737</v>
      </c>
      <c r="G30" s="160">
        <v>6601870</v>
      </c>
      <c r="H30" s="160">
        <f>G30/7.5345</f>
        <v>876218.72718826728</v>
      </c>
      <c r="I30" s="160">
        <v>932377</v>
      </c>
      <c r="J30" s="160">
        <v>932377</v>
      </c>
      <c r="K30" s="160">
        <v>932377</v>
      </c>
    </row>
    <row r="31" spans="1:11">
      <c r="A31" s="162"/>
      <c r="B31" s="162">
        <v>32</v>
      </c>
      <c r="C31" s="163"/>
      <c r="D31" s="163" t="s">
        <v>126</v>
      </c>
      <c r="E31" s="130">
        <f t="shared" ref="E31:F31" si="4">E32+E33+E34+E35+E36</f>
        <v>5630381</v>
      </c>
      <c r="F31" s="130">
        <f t="shared" si="4"/>
        <v>747279.97876435064</v>
      </c>
      <c r="G31" s="130">
        <f>G32+G33+G34+G35+G36</f>
        <v>6597312</v>
      </c>
      <c r="H31" s="130">
        <f>H32+H33+H34+H35+H36</f>
        <v>875613.77662751346</v>
      </c>
      <c r="I31" s="130">
        <f>I32+I33+I34+I35+I36</f>
        <v>655916</v>
      </c>
      <c r="J31" s="130">
        <f>J32+J33+J34+J35+J36</f>
        <v>655916</v>
      </c>
      <c r="K31" s="130">
        <f>K32+K33+K34+K35+K36</f>
        <v>655916</v>
      </c>
    </row>
    <row r="32" spans="1:11">
      <c r="A32" s="162"/>
      <c r="B32" s="162"/>
      <c r="C32" s="163">
        <v>11</v>
      </c>
      <c r="D32" s="162" t="s">
        <v>51</v>
      </c>
      <c r="E32" s="167">
        <v>2969241</v>
      </c>
      <c r="F32" s="167">
        <f>E32/7.5345</f>
        <v>394086.00437985267</v>
      </c>
      <c r="G32" s="160">
        <v>3312000</v>
      </c>
      <c r="H32" s="160">
        <f>G32/7.5345</f>
        <v>439577.94146924146</v>
      </c>
      <c r="I32" s="160">
        <v>316146</v>
      </c>
      <c r="J32" s="160">
        <v>316146</v>
      </c>
      <c r="K32" s="160">
        <v>316146</v>
      </c>
    </row>
    <row r="33" spans="1:11">
      <c r="A33" s="162"/>
      <c r="B33" s="166"/>
      <c r="C33" s="163">
        <v>12</v>
      </c>
      <c r="D33" s="189" t="s">
        <v>53</v>
      </c>
      <c r="E33" s="167">
        <v>599968</v>
      </c>
      <c r="F33" s="167">
        <f t="shared" ref="F33:F35" si="5">E33/7.5345</f>
        <v>79629.437918906362</v>
      </c>
      <c r="G33" s="160">
        <v>600000</v>
      </c>
      <c r="H33" s="160">
        <f>G33/7.5345</f>
        <v>79633.685048775631</v>
      </c>
      <c r="I33" s="160">
        <v>79634</v>
      </c>
      <c r="J33" s="160">
        <v>79634</v>
      </c>
      <c r="K33" s="160">
        <v>79634</v>
      </c>
    </row>
    <row r="34" spans="1:11">
      <c r="A34" s="162"/>
      <c r="B34" s="166"/>
      <c r="C34" s="163">
        <v>31</v>
      </c>
      <c r="D34" s="189" t="s">
        <v>42</v>
      </c>
      <c r="E34" s="167">
        <v>1421204</v>
      </c>
      <c r="F34" s="167">
        <f t="shared" si="5"/>
        <v>188626.18621010019</v>
      </c>
      <c r="G34" s="160">
        <v>1630000</v>
      </c>
      <c r="H34" s="160">
        <f>G34/7.5345</f>
        <v>216338.17771584046</v>
      </c>
      <c r="I34" s="160">
        <v>226956</v>
      </c>
      <c r="J34" s="160">
        <v>226956</v>
      </c>
      <c r="K34" s="160">
        <v>226956</v>
      </c>
    </row>
    <row r="35" spans="1:11">
      <c r="A35" s="162"/>
      <c r="B35" s="166"/>
      <c r="C35" s="163">
        <v>52</v>
      </c>
      <c r="D35" s="189" t="s">
        <v>33</v>
      </c>
      <c r="E35" s="167">
        <v>639968</v>
      </c>
      <c r="F35" s="167">
        <f t="shared" si="5"/>
        <v>84938.350255491401</v>
      </c>
      <c r="G35" s="160">
        <v>705312</v>
      </c>
      <c r="H35" s="160">
        <f>G35/7.5345</f>
        <v>93610.989448536726</v>
      </c>
      <c r="I35" s="160">
        <v>33180</v>
      </c>
      <c r="J35" s="160">
        <v>33180</v>
      </c>
      <c r="K35" s="160">
        <v>33180</v>
      </c>
    </row>
    <row r="36" spans="1:11">
      <c r="A36" s="162"/>
      <c r="B36" s="166"/>
      <c r="C36" s="163">
        <v>551</v>
      </c>
      <c r="D36" s="189" t="s">
        <v>150</v>
      </c>
      <c r="E36" s="167"/>
      <c r="F36" s="167"/>
      <c r="G36" s="160">
        <v>350000</v>
      </c>
      <c r="H36" s="160">
        <f>G36/7.5345</f>
        <v>46452.982945119118</v>
      </c>
      <c r="I36" s="160"/>
      <c r="J36" s="160"/>
      <c r="K36" s="160"/>
    </row>
    <row r="37" spans="1:11">
      <c r="A37" s="162"/>
      <c r="B37" s="162">
        <v>34</v>
      </c>
      <c r="C37" s="163"/>
      <c r="D37" s="163" t="s">
        <v>127</v>
      </c>
      <c r="E37" s="130">
        <f t="shared" ref="E37:F37" si="6">E38</f>
        <v>0.82</v>
      </c>
      <c r="F37" s="130">
        <f t="shared" si="6"/>
        <v>0.10883270289999335</v>
      </c>
      <c r="G37" s="130">
        <f>G38</f>
        <v>1000</v>
      </c>
      <c r="H37" s="130">
        <f>H38</f>
        <v>132.72280841462606</v>
      </c>
      <c r="I37" s="130">
        <f>I38</f>
        <v>132</v>
      </c>
      <c r="J37" s="130">
        <f>J38</f>
        <v>132</v>
      </c>
      <c r="K37" s="130">
        <f>K38</f>
        <v>132</v>
      </c>
    </row>
    <row r="38" spans="1:11">
      <c r="A38" s="162"/>
      <c r="B38" s="162"/>
      <c r="C38" s="163">
        <v>11</v>
      </c>
      <c r="D38" s="162" t="s">
        <v>51</v>
      </c>
      <c r="E38" s="167">
        <v>0.82</v>
      </c>
      <c r="F38" s="167">
        <f>E38/7.5345</f>
        <v>0.10883270289999335</v>
      </c>
      <c r="G38" s="160">
        <v>1000</v>
      </c>
      <c r="H38" s="160">
        <f>G38/7.5345</f>
        <v>132.72280841462606</v>
      </c>
      <c r="I38" s="160">
        <v>132</v>
      </c>
      <c r="J38" s="160">
        <v>132</v>
      </c>
      <c r="K38" s="160">
        <v>132</v>
      </c>
    </row>
    <row r="39" spans="1:11" ht="25.5">
      <c r="A39" s="162"/>
      <c r="B39" s="162">
        <v>37</v>
      </c>
      <c r="C39" s="163"/>
      <c r="D39" s="164" t="s">
        <v>151</v>
      </c>
      <c r="E39" s="130">
        <f t="shared" ref="E39:F39" si="7">E40</f>
        <v>5000</v>
      </c>
      <c r="F39" s="130">
        <f t="shared" si="7"/>
        <v>663.61404207313024</v>
      </c>
      <c r="G39" s="130">
        <f>G40</f>
        <v>35000</v>
      </c>
      <c r="H39" s="130">
        <f>H40</f>
        <v>4645.298294511912</v>
      </c>
      <c r="I39" s="130">
        <f>I40</f>
        <v>4645</v>
      </c>
      <c r="J39" s="130">
        <f>J40</f>
        <v>4645</v>
      </c>
      <c r="K39" s="130">
        <f>K40</f>
        <v>4645</v>
      </c>
    </row>
    <row r="40" spans="1:11">
      <c r="A40" s="162"/>
      <c r="B40" s="162"/>
      <c r="C40" s="163">
        <v>31</v>
      </c>
      <c r="D40" s="189" t="s">
        <v>42</v>
      </c>
      <c r="E40" s="167">
        <v>5000</v>
      </c>
      <c r="F40" s="167">
        <f>E40/7.5345</f>
        <v>663.61404207313024</v>
      </c>
      <c r="G40" s="160">
        <v>35000</v>
      </c>
      <c r="H40" s="160">
        <f t="shared" ref="H40:H42" si="8">G40/7.5345</f>
        <v>4645.298294511912</v>
      </c>
      <c r="I40" s="160">
        <v>4645</v>
      </c>
      <c r="J40" s="160">
        <v>4645</v>
      </c>
      <c r="K40" s="160">
        <v>4645</v>
      </c>
    </row>
    <row r="41" spans="1:11" ht="25.5">
      <c r="A41" s="169">
        <v>4</v>
      </c>
      <c r="B41" s="169"/>
      <c r="C41" s="169"/>
      <c r="D41" s="170" t="s">
        <v>129</v>
      </c>
      <c r="E41" s="130">
        <f t="shared" ref="E41:F41" si="9">E42+E44</f>
        <v>589199</v>
      </c>
      <c r="F41" s="130">
        <f t="shared" si="9"/>
        <v>78200.145995089246</v>
      </c>
      <c r="G41" s="130">
        <f>G42+G44</f>
        <v>9525000</v>
      </c>
      <c r="H41" s="130">
        <f>H42+H44</f>
        <v>1264184.7501493131</v>
      </c>
      <c r="I41" s="130">
        <f>I42+I44</f>
        <v>2107639</v>
      </c>
      <c r="J41" s="130">
        <f>J42+J44</f>
        <v>494394</v>
      </c>
      <c r="K41" s="130">
        <f>K42+K44</f>
        <v>494394</v>
      </c>
    </row>
    <row r="42" spans="1:11" ht="25.5">
      <c r="A42" s="169"/>
      <c r="B42" s="191">
        <v>41</v>
      </c>
      <c r="C42" s="191"/>
      <c r="D42" s="192" t="s">
        <v>130</v>
      </c>
      <c r="E42" s="167"/>
      <c r="F42" s="167"/>
      <c r="G42" s="160">
        <f>G43</f>
        <v>845000</v>
      </c>
      <c r="H42" s="160">
        <f t="shared" si="8"/>
        <v>112150.773110359</v>
      </c>
      <c r="I42" s="160"/>
      <c r="J42" s="160">
        <f>J43</f>
        <v>112151</v>
      </c>
      <c r="K42" s="160">
        <f>K43</f>
        <v>112151</v>
      </c>
    </row>
    <row r="43" spans="1:11">
      <c r="A43" s="169"/>
      <c r="B43" s="191"/>
      <c r="C43" s="191">
        <v>31</v>
      </c>
      <c r="D43" s="189" t="s">
        <v>42</v>
      </c>
      <c r="E43" s="167"/>
      <c r="F43" s="167"/>
      <c r="G43" s="160">
        <v>845000</v>
      </c>
      <c r="H43" s="160">
        <f>G43/7.5345</f>
        <v>112150.773110359</v>
      </c>
      <c r="I43" s="160"/>
      <c r="J43" s="160">
        <v>112151</v>
      </c>
      <c r="K43" s="160">
        <v>112151</v>
      </c>
    </row>
    <row r="44" spans="1:11" ht="25.5">
      <c r="A44" s="159"/>
      <c r="B44" s="159">
        <v>42</v>
      </c>
      <c r="C44" s="159"/>
      <c r="D44" s="192" t="s">
        <v>152</v>
      </c>
      <c r="E44" s="130">
        <f t="shared" ref="E44:F44" si="10">E45+E46</f>
        <v>589199</v>
      </c>
      <c r="F44" s="130">
        <f t="shared" si="10"/>
        <v>78200.145995089246</v>
      </c>
      <c r="G44" s="130">
        <f>G45+G46</f>
        <v>8680000</v>
      </c>
      <c r="H44" s="130">
        <f>H45+H46</f>
        <v>1152033.9770389542</v>
      </c>
      <c r="I44" s="130">
        <f>I45+I46</f>
        <v>2107639</v>
      </c>
      <c r="J44" s="130">
        <f t="shared" ref="J44:K44" si="11">J45+J46</f>
        <v>382243</v>
      </c>
      <c r="K44" s="130">
        <f t="shared" si="11"/>
        <v>382243</v>
      </c>
    </row>
    <row r="45" spans="1:11">
      <c r="A45" s="159"/>
      <c r="B45" s="159"/>
      <c r="C45" s="163">
        <v>11</v>
      </c>
      <c r="D45" s="162" t="s">
        <v>51</v>
      </c>
      <c r="E45" s="167"/>
      <c r="F45" s="167"/>
      <c r="G45" s="160">
        <v>7500000</v>
      </c>
      <c r="H45" s="160">
        <f>G45/7.5345</f>
        <v>995421.06310969533</v>
      </c>
      <c r="I45" s="160">
        <v>2057204</v>
      </c>
      <c r="J45" s="160">
        <v>331808</v>
      </c>
      <c r="K45" s="161">
        <v>331808</v>
      </c>
    </row>
    <row r="46" spans="1:11">
      <c r="A46" s="159"/>
      <c r="B46" s="159"/>
      <c r="C46" s="163">
        <v>52</v>
      </c>
      <c r="D46" s="189" t="s">
        <v>33</v>
      </c>
      <c r="E46" s="167">
        <v>589199</v>
      </c>
      <c r="F46" s="167">
        <f>E46/7.5345</f>
        <v>78200.145995089246</v>
      </c>
      <c r="G46" s="160">
        <v>1180000</v>
      </c>
      <c r="H46" s="160">
        <f>G46/7.5345</f>
        <v>156612.91392925874</v>
      </c>
      <c r="I46" s="160">
        <v>50435</v>
      </c>
      <c r="J46" s="160">
        <v>50435</v>
      </c>
      <c r="K46" s="161">
        <v>50435</v>
      </c>
    </row>
    <row r="54" spans="8:8">
      <c r="H54" s="153"/>
    </row>
  </sheetData>
  <autoFilter ref="I1:I54" xr:uid="{563F56FC-8434-4755-8486-3C84B2B67235}"/>
  <mergeCells count="5">
    <mergeCell ref="A2:K2"/>
    <mergeCell ref="A4:K4"/>
    <mergeCell ref="F6:H6"/>
    <mergeCell ref="A8:K8"/>
    <mergeCell ref="A25:K2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D598D-9A3D-48C6-B75A-D08E5F9CA80B}">
  <dimension ref="A1:M29"/>
  <sheetViews>
    <sheetView workbookViewId="0">
      <selection activeCell="M10" sqref="M10"/>
    </sheetView>
  </sheetViews>
  <sheetFormatPr defaultRowHeight="15"/>
  <cols>
    <col min="5" max="7" width="25.28515625" customWidth="1"/>
    <col min="8" max="8" width="25.28515625" hidden="1" customWidth="1"/>
    <col min="9" max="9" width="25.28515625" customWidth="1"/>
    <col min="10" max="10" width="25.28515625" hidden="1" customWidth="1"/>
    <col min="11" max="11" width="25.28515625" customWidth="1"/>
    <col min="12" max="12" width="25.28515625" hidden="1" customWidth="1"/>
    <col min="13" max="13" width="25.28515625" customWidth="1"/>
  </cols>
  <sheetData>
    <row r="1" spans="1:13" ht="15.75">
      <c r="A1" s="104" t="s">
        <v>98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3" ht="18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5.75">
      <c r="A3" s="104" t="s">
        <v>0</v>
      </c>
      <c r="B3" s="104"/>
      <c r="C3" s="104"/>
      <c r="D3" s="104"/>
      <c r="E3" s="104"/>
      <c r="F3" s="104"/>
      <c r="G3" s="104"/>
      <c r="H3" s="104"/>
      <c r="I3" s="104"/>
      <c r="J3" s="106"/>
      <c r="K3" s="106"/>
      <c r="L3" s="106"/>
    </row>
    <row r="4" spans="1:13" ht="18">
      <c r="A4" s="105"/>
      <c r="B4" s="105"/>
      <c r="C4" s="105"/>
      <c r="D4" s="105"/>
      <c r="E4" s="105"/>
      <c r="F4" s="105"/>
      <c r="G4" s="105"/>
      <c r="H4" s="105"/>
      <c r="I4" s="105"/>
      <c r="J4" s="107"/>
      <c r="K4" s="107"/>
      <c r="L4" s="107"/>
      <c r="M4" s="107"/>
    </row>
    <row r="5" spans="1:13" ht="15.75">
      <c r="A5" s="104" t="s">
        <v>99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</row>
    <row r="6" spans="1:13" ht="18">
      <c r="A6" s="109"/>
      <c r="B6" s="110"/>
      <c r="C6" s="110"/>
      <c r="D6" s="110"/>
      <c r="E6" s="111"/>
      <c r="F6" s="112"/>
      <c r="G6" s="112"/>
      <c r="H6" s="112"/>
      <c r="I6" s="112"/>
      <c r="J6" s="112"/>
      <c r="K6" s="112"/>
      <c r="L6" s="113" t="s">
        <v>133</v>
      </c>
      <c r="M6" s="113"/>
    </row>
    <row r="7" spans="1:13" ht="25.5">
      <c r="A7" s="114"/>
      <c r="B7" s="115"/>
      <c r="C7" s="115"/>
      <c r="D7" s="116"/>
      <c r="E7" s="117"/>
      <c r="F7" s="118" t="s">
        <v>100</v>
      </c>
      <c r="G7" s="118" t="s">
        <v>101</v>
      </c>
      <c r="H7" s="118" t="s">
        <v>61</v>
      </c>
      <c r="I7" s="118" t="s">
        <v>61</v>
      </c>
      <c r="J7" s="118" t="s">
        <v>102</v>
      </c>
      <c r="K7" s="118" t="s">
        <v>102</v>
      </c>
      <c r="L7" s="118" t="s">
        <v>103</v>
      </c>
      <c r="M7" s="118" t="s">
        <v>103</v>
      </c>
    </row>
    <row r="8" spans="1:13">
      <c r="A8" s="119" t="s">
        <v>2</v>
      </c>
      <c r="B8" s="120"/>
      <c r="C8" s="120"/>
      <c r="D8" s="120"/>
      <c r="E8" s="121"/>
      <c r="F8" s="122">
        <v>74998346</v>
      </c>
      <c r="G8" s="122">
        <v>76154910</v>
      </c>
      <c r="H8" s="122">
        <v>36635019</v>
      </c>
      <c r="I8" s="122">
        <f>H8/7.5345</f>
        <v>4862302.6080031851</v>
      </c>
      <c r="J8" s="122">
        <v>35802341</v>
      </c>
      <c r="K8" s="122">
        <f>J8/7.5345</f>
        <v>4751787.2453381112</v>
      </c>
      <c r="L8" s="122">
        <v>63521617</v>
      </c>
      <c r="M8" s="122">
        <f>L8/7.5345</f>
        <v>8430767.4032782521</v>
      </c>
    </row>
    <row r="9" spans="1:13">
      <c r="A9" s="124" t="s">
        <v>3</v>
      </c>
      <c r="B9" s="121"/>
      <c r="C9" s="121"/>
      <c r="D9" s="121"/>
      <c r="E9" s="121"/>
      <c r="F9" s="122">
        <v>14032</v>
      </c>
      <c r="G9" s="122">
        <v>23150</v>
      </c>
      <c r="H9" s="122">
        <v>43200</v>
      </c>
      <c r="I9" s="122">
        <f t="shared" ref="I9:I14" si="0">H9/7.5345</f>
        <v>5733.6253235118456</v>
      </c>
      <c r="J9" s="122">
        <v>43200</v>
      </c>
      <c r="K9" s="122">
        <f t="shared" ref="K9:K14" si="1">J9/7.5345</f>
        <v>5733.6253235118456</v>
      </c>
      <c r="L9" s="122">
        <v>43200</v>
      </c>
      <c r="M9" s="122">
        <f t="shared" ref="M9:M14" si="2">L9/7.5345</f>
        <v>5733.6253235118456</v>
      </c>
    </row>
    <row r="10" spans="1:13">
      <c r="A10" s="125" t="s">
        <v>104</v>
      </c>
      <c r="B10" s="126"/>
      <c r="C10" s="126"/>
      <c r="D10" s="126"/>
      <c r="E10" s="127"/>
      <c r="F10" s="128">
        <f>F8+F9</f>
        <v>75012378</v>
      </c>
      <c r="G10" s="128">
        <f>G8+G9</f>
        <v>76178060</v>
      </c>
      <c r="H10" s="128">
        <f>H8+H9</f>
        <v>36678219</v>
      </c>
      <c r="I10" s="128">
        <f t="shared" si="0"/>
        <v>4868036.2333266968</v>
      </c>
      <c r="J10" s="128">
        <f>J8+J9</f>
        <v>35845541</v>
      </c>
      <c r="K10" s="128">
        <f t="shared" si="1"/>
        <v>4757520.8706616228</v>
      </c>
      <c r="L10" s="128">
        <f t="shared" ref="L10" si="3">L8+L9</f>
        <v>63564817</v>
      </c>
      <c r="M10" s="128">
        <f t="shared" si="2"/>
        <v>8436501.0286017656</v>
      </c>
    </row>
    <row r="11" spans="1:13">
      <c r="A11" s="129" t="s">
        <v>105</v>
      </c>
      <c r="B11" s="120"/>
      <c r="C11" s="120"/>
      <c r="D11" s="120"/>
      <c r="E11" s="120"/>
      <c r="F11" s="122">
        <v>77458500</v>
      </c>
      <c r="G11" s="122">
        <v>75453425</v>
      </c>
      <c r="H11" s="122">
        <v>64387219</v>
      </c>
      <c r="I11" s="122">
        <f t="shared" si="0"/>
        <v>8545652.5316875707</v>
      </c>
      <c r="J11" s="122">
        <v>63561841</v>
      </c>
      <c r="K11" s="122">
        <f t="shared" si="1"/>
        <v>8436106.0455239229</v>
      </c>
      <c r="L11" s="131">
        <v>63263017</v>
      </c>
      <c r="M11" s="131">
        <f t="shared" si="2"/>
        <v>8396445.2850222308</v>
      </c>
    </row>
    <row r="12" spans="1:13">
      <c r="A12" s="124" t="s">
        <v>6</v>
      </c>
      <c r="B12" s="121"/>
      <c r="C12" s="121"/>
      <c r="D12" s="121"/>
      <c r="E12" s="121"/>
      <c r="F12" s="122">
        <v>7046854</v>
      </c>
      <c r="G12" s="122">
        <v>1223095</v>
      </c>
      <c r="H12" s="122">
        <v>27285000</v>
      </c>
      <c r="I12" s="122">
        <f t="shared" si="0"/>
        <v>3621341.8275930719</v>
      </c>
      <c r="J12" s="122">
        <v>27278000</v>
      </c>
      <c r="K12" s="122">
        <f t="shared" si="1"/>
        <v>3620412.7679341692</v>
      </c>
      <c r="L12" s="131">
        <v>27296000</v>
      </c>
      <c r="M12" s="131">
        <f t="shared" si="2"/>
        <v>3622801.7784856325</v>
      </c>
    </row>
    <row r="13" spans="1:13">
      <c r="A13" s="132" t="s">
        <v>106</v>
      </c>
      <c r="B13" s="133"/>
      <c r="C13" s="133"/>
      <c r="D13" s="133"/>
      <c r="E13" s="133"/>
      <c r="F13" s="128">
        <f>F11+F12</f>
        <v>84505354</v>
      </c>
      <c r="G13" s="128">
        <f>G11+G12</f>
        <v>76676520</v>
      </c>
      <c r="H13" s="128">
        <f>H11+H12</f>
        <v>91672219</v>
      </c>
      <c r="I13" s="128">
        <f t="shared" si="0"/>
        <v>12166994.359280642</v>
      </c>
      <c r="J13" s="128">
        <f>J11+J12</f>
        <v>90839841</v>
      </c>
      <c r="K13" s="128">
        <f t="shared" si="1"/>
        <v>12056518.813458093</v>
      </c>
      <c r="L13" s="128">
        <f>L11+L12</f>
        <v>90559017</v>
      </c>
      <c r="M13" s="128">
        <f t="shared" si="2"/>
        <v>12019247.063507862</v>
      </c>
    </row>
    <row r="14" spans="1:13">
      <c r="A14" s="134" t="s">
        <v>8</v>
      </c>
      <c r="B14" s="126"/>
      <c r="C14" s="126"/>
      <c r="D14" s="126"/>
      <c r="E14" s="126"/>
      <c r="F14" s="128">
        <f>F10-F13</f>
        <v>-9492976</v>
      </c>
      <c r="G14" s="128">
        <f>G10-G13</f>
        <v>-498460</v>
      </c>
      <c r="H14" s="135">
        <f>H10-H13</f>
        <v>-54994000</v>
      </c>
      <c r="I14" s="135">
        <f t="shared" si="0"/>
        <v>-7298958.1259539444</v>
      </c>
      <c r="J14" s="135">
        <f>J10-J13</f>
        <v>-54994300</v>
      </c>
      <c r="K14" s="135">
        <f t="shared" si="1"/>
        <v>-7298997.9427964687</v>
      </c>
      <c r="L14" s="135">
        <f>L10-L13</f>
        <v>-26994200</v>
      </c>
      <c r="M14" s="135">
        <f t="shared" si="2"/>
        <v>-3582746.0349060986</v>
      </c>
    </row>
    <row r="15" spans="1:13" ht="18">
      <c r="A15" s="105"/>
      <c r="B15" s="136"/>
      <c r="C15" s="136"/>
      <c r="D15" s="136"/>
      <c r="E15" s="136"/>
      <c r="F15" s="136"/>
      <c r="G15" s="136"/>
      <c r="H15" s="137"/>
      <c r="I15" s="137"/>
      <c r="J15" s="137"/>
      <c r="K15" s="137"/>
      <c r="L15" s="137"/>
      <c r="M15" s="137"/>
    </row>
    <row r="16" spans="1:13" ht="15.75">
      <c r="A16" s="104" t="s">
        <v>107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</row>
    <row r="17" spans="1:13" ht="18">
      <c r="A17" s="105"/>
      <c r="B17" s="136"/>
      <c r="C17" s="136"/>
      <c r="D17" s="136"/>
      <c r="E17" s="136"/>
      <c r="F17" s="136"/>
      <c r="G17" s="136"/>
      <c r="H17" s="137"/>
      <c r="I17" s="137"/>
      <c r="J17" s="137"/>
      <c r="K17" s="137"/>
      <c r="L17" s="137"/>
      <c r="M17" s="137"/>
    </row>
    <row r="18" spans="1:13" ht="25.5">
      <c r="A18" s="114"/>
      <c r="B18" s="115"/>
      <c r="C18" s="115"/>
      <c r="D18" s="116"/>
      <c r="E18" s="117"/>
      <c r="F18" s="118" t="s">
        <v>108</v>
      </c>
      <c r="G18" s="118" t="s">
        <v>109</v>
      </c>
      <c r="H18" s="118" t="s">
        <v>61</v>
      </c>
      <c r="I18" s="118" t="s">
        <v>61</v>
      </c>
      <c r="J18" s="118" t="s">
        <v>102</v>
      </c>
      <c r="K18" s="118" t="s">
        <v>102</v>
      </c>
      <c r="L18" s="118" t="s">
        <v>103</v>
      </c>
      <c r="M18" s="118" t="s">
        <v>103</v>
      </c>
    </row>
    <row r="19" spans="1:13" ht="15.75" customHeight="1">
      <c r="A19" s="119" t="s">
        <v>10</v>
      </c>
      <c r="B19" s="138"/>
      <c r="C19" s="138"/>
      <c r="D19" s="138"/>
      <c r="E19" s="139"/>
      <c r="F19" s="122">
        <v>0</v>
      </c>
      <c r="G19" s="122">
        <v>312124</v>
      </c>
      <c r="H19" s="122">
        <v>0</v>
      </c>
      <c r="I19" s="122">
        <f>H19/7.5345</f>
        <v>0</v>
      </c>
      <c r="J19" s="122">
        <v>0</v>
      </c>
      <c r="K19" s="122"/>
      <c r="L19" s="122">
        <v>0</v>
      </c>
      <c r="M19" s="122"/>
    </row>
    <row r="20" spans="1:13">
      <c r="A20" s="119" t="s">
        <v>11</v>
      </c>
      <c r="B20" s="120"/>
      <c r="C20" s="120"/>
      <c r="D20" s="120"/>
      <c r="E20" s="120"/>
      <c r="F20" s="122">
        <v>0</v>
      </c>
      <c r="G20" s="122">
        <v>46567</v>
      </c>
      <c r="H20" s="122">
        <v>59000</v>
      </c>
      <c r="I20" s="122">
        <f t="shared" ref="I20:I24" si="4">H20/7.5345</f>
        <v>7830.6456964629369</v>
      </c>
      <c r="J20" s="122">
        <v>62500</v>
      </c>
      <c r="K20" s="122">
        <f>J20/7.5345</f>
        <v>8295.1755259141282</v>
      </c>
      <c r="L20" s="122">
        <v>66000</v>
      </c>
      <c r="M20" s="122">
        <f>L20/7.5345</f>
        <v>8759.7053553653186</v>
      </c>
    </row>
    <row r="21" spans="1:13">
      <c r="A21" s="141" t="s">
        <v>12</v>
      </c>
      <c r="B21" s="142"/>
      <c r="C21" s="142"/>
      <c r="D21" s="142"/>
      <c r="E21" s="143"/>
      <c r="F21" s="144">
        <v>202945925</v>
      </c>
      <c r="G21" s="144">
        <f>F24</f>
        <v>193452949</v>
      </c>
      <c r="H21" s="144">
        <v>192954489</v>
      </c>
      <c r="I21" s="144">
        <f t="shared" si="4"/>
        <v>25609461.67628907</v>
      </c>
      <c r="J21" s="144">
        <v>137960489</v>
      </c>
      <c r="K21" s="122">
        <f t="shared" ref="K21:K24" si="5">J21/7.5345</f>
        <v>18310503.550335124</v>
      </c>
      <c r="L21" s="193">
        <v>82966189</v>
      </c>
      <c r="M21" s="193">
        <f t="shared" ref="M21:M24" si="6">L21/7.5345</f>
        <v>11011505.607538655</v>
      </c>
    </row>
    <row r="22" spans="1:13">
      <c r="A22" s="141" t="s">
        <v>110</v>
      </c>
      <c r="B22" s="142"/>
      <c r="C22" s="142"/>
      <c r="D22" s="142"/>
      <c r="E22" s="143"/>
      <c r="F22" s="144">
        <v>202945925</v>
      </c>
      <c r="G22" s="144">
        <v>193452949</v>
      </c>
      <c r="H22" s="144">
        <v>192954489</v>
      </c>
      <c r="I22" s="144">
        <f t="shared" si="4"/>
        <v>25609461.67628907</v>
      </c>
      <c r="J22" s="144">
        <v>137960489</v>
      </c>
      <c r="K22" s="122">
        <f t="shared" si="5"/>
        <v>18310503.550335124</v>
      </c>
      <c r="L22" s="193">
        <v>82966189</v>
      </c>
      <c r="M22" s="193">
        <f t="shared" si="6"/>
        <v>11011505.607538655</v>
      </c>
    </row>
    <row r="23" spans="1:13">
      <c r="A23" s="134" t="s">
        <v>111</v>
      </c>
      <c r="B23" s="126"/>
      <c r="C23" s="126"/>
      <c r="D23" s="126"/>
      <c r="E23" s="126"/>
      <c r="F23" s="128">
        <v>202945925</v>
      </c>
      <c r="G23" s="128">
        <v>193452949</v>
      </c>
      <c r="H23" s="128">
        <v>192954489</v>
      </c>
      <c r="I23" s="128">
        <f t="shared" si="4"/>
        <v>25609461.67628907</v>
      </c>
      <c r="J23" s="128">
        <v>137960489</v>
      </c>
      <c r="K23" s="128">
        <f t="shared" si="5"/>
        <v>18310503.550335124</v>
      </c>
      <c r="L23" s="128">
        <v>82966189</v>
      </c>
      <c r="M23" s="128">
        <f t="shared" si="6"/>
        <v>11011505.607538655</v>
      </c>
    </row>
    <row r="24" spans="1:13">
      <c r="A24" s="129" t="s">
        <v>15</v>
      </c>
      <c r="B24" s="120"/>
      <c r="C24" s="120"/>
      <c r="D24" s="120"/>
      <c r="E24" s="120"/>
      <c r="F24" s="122">
        <f>F14+F23</f>
        <v>193452949</v>
      </c>
      <c r="G24" s="122">
        <f>G14+G23</f>
        <v>192954489</v>
      </c>
      <c r="H24" s="122">
        <f>H14+H23</f>
        <v>137960489</v>
      </c>
      <c r="I24" s="122">
        <f t="shared" si="4"/>
        <v>18310503.550335124</v>
      </c>
      <c r="J24" s="122">
        <f>J14+J23</f>
        <v>82966189</v>
      </c>
      <c r="K24" s="122">
        <f t="shared" si="5"/>
        <v>11011505.607538655</v>
      </c>
      <c r="L24" s="122">
        <f>L14+L23</f>
        <v>55971989</v>
      </c>
      <c r="M24" s="122">
        <f t="shared" si="6"/>
        <v>7428759.5726325568</v>
      </c>
    </row>
    <row r="25" spans="1:13" ht="15.75">
      <c r="A25" s="148"/>
      <c r="B25" s="149"/>
      <c r="C25" s="149"/>
      <c r="D25" s="149"/>
      <c r="E25" s="149"/>
      <c r="F25" s="150"/>
      <c r="G25" s="150"/>
      <c r="H25" s="150"/>
      <c r="I25" s="150"/>
      <c r="J25" s="150"/>
      <c r="K25" s="150"/>
      <c r="L25" s="150"/>
      <c r="M25" s="150"/>
    </row>
    <row r="26" spans="1:13" ht="29.25" customHeight="1">
      <c r="A26" s="151" t="s">
        <v>112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</row>
    <row r="27" spans="1:13" ht="8.25" customHeight="1"/>
    <row r="28" spans="1:13">
      <c r="A28" s="151" t="s">
        <v>113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</row>
    <row r="29" spans="1:13" ht="9" customHeight="1"/>
  </sheetData>
  <mergeCells count="18">
    <mergeCell ref="A21:E21"/>
    <mergeCell ref="A22:E22"/>
    <mergeCell ref="A23:E23"/>
    <mergeCell ref="A24:E24"/>
    <mergeCell ref="A26:L26"/>
    <mergeCell ref="A28:L28"/>
    <mergeCell ref="A11:E11"/>
    <mergeCell ref="A12:E12"/>
    <mergeCell ref="A14:E14"/>
    <mergeCell ref="A16:L16"/>
    <mergeCell ref="A19:E19"/>
    <mergeCell ref="A20:E20"/>
    <mergeCell ref="A1:L1"/>
    <mergeCell ref="A3:L3"/>
    <mergeCell ref="A5:L5"/>
    <mergeCell ref="A8:E8"/>
    <mergeCell ref="A9:E9"/>
    <mergeCell ref="A10:E1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ABAF2-F7A4-4D53-B17E-CF4FF7645A94}">
  <dimension ref="A1:O82"/>
  <sheetViews>
    <sheetView topLeftCell="A52" workbookViewId="0">
      <selection activeCell="L70" sqref="L70"/>
    </sheetView>
  </sheetViews>
  <sheetFormatPr defaultRowHeight="15"/>
  <cols>
    <col min="1" max="1" width="7.42578125" bestFit="1" customWidth="1"/>
    <col min="2" max="2" width="8.42578125" bestFit="1" customWidth="1"/>
    <col min="3" max="3" width="5.42578125" bestFit="1" customWidth="1"/>
    <col min="4" max="4" width="29.140625" customWidth="1"/>
    <col min="5" max="6" width="25.28515625" customWidth="1"/>
    <col min="7" max="7" width="25.28515625" hidden="1" customWidth="1"/>
    <col min="8" max="8" width="25.28515625" customWidth="1"/>
    <col min="9" max="9" width="25.28515625" hidden="1" customWidth="1"/>
    <col min="10" max="10" width="25.28515625" customWidth="1"/>
    <col min="11" max="11" width="25.28515625" hidden="1" customWidth="1"/>
    <col min="12" max="12" width="25.28515625" customWidth="1"/>
    <col min="15" max="15" width="10.140625" bestFit="1" customWidth="1"/>
  </cols>
  <sheetData>
    <row r="1" spans="1:12" ht="18" customHeight="1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ht="15.75">
      <c r="A2" s="104" t="s">
        <v>0</v>
      </c>
      <c r="B2" s="104"/>
      <c r="C2" s="104"/>
      <c r="D2" s="104"/>
      <c r="E2" s="104"/>
      <c r="F2" s="104"/>
      <c r="G2" s="104"/>
      <c r="H2" s="104"/>
      <c r="I2" s="106"/>
      <c r="J2" s="106"/>
      <c r="K2" s="106"/>
    </row>
    <row r="3" spans="1:12" ht="18">
      <c r="A3" s="105"/>
      <c r="B3" s="105"/>
      <c r="C3" s="105"/>
      <c r="D3" s="105"/>
      <c r="E3" s="105"/>
      <c r="F3" s="105"/>
      <c r="G3" s="105"/>
      <c r="H3" s="105"/>
      <c r="I3" s="107"/>
      <c r="J3" s="107"/>
      <c r="K3" s="107"/>
      <c r="L3" s="107"/>
    </row>
    <row r="4" spans="1:12" ht="18" customHeight="1">
      <c r="A4" s="104" t="s">
        <v>114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2" ht="18">
      <c r="A5" s="105"/>
      <c r="B5" s="105"/>
      <c r="C5" s="105"/>
      <c r="D5" s="105"/>
      <c r="E5" s="105"/>
      <c r="F5" s="105"/>
      <c r="G5" s="105"/>
      <c r="H5" s="105"/>
      <c r="I5" s="107"/>
      <c r="J5" s="107"/>
      <c r="K5" s="107"/>
      <c r="L5" s="107"/>
    </row>
    <row r="6" spans="1:12" ht="15.75">
      <c r="A6" s="104" t="s">
        <v>17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</row>
    <row r="7" spans="1:12" ht="18">
      <c r="A7" s="105"/>
      <c r="B7" s="105"/>
      <c r="C7" s="105"/>
      <c r="D7" s="105"/>
      <c r="E7" s="105"/>
      <c r="F7" s="105"/>
      <c r="G7" s="105"/>
      <c r="H7" s="105"/>
      <c r="I7" s="107"/>
      <c r="J7" s="107"/>
      <c r="K7" s="107"/>
      <c r="L7" s="107"/>
    </row>
    <row r="8" spans="1:12" ht="25.5">
      <c r="A8" s="155" t="s">
        <v>18</v>
      </c>
      <c r="B8" s="156" t="s">
        <v>19</v>
      </c>
      <c r="C8" s="156" t="s">
        <v>20</v>
      </c>
      <c r="D8" s="156" t="s">
        <v>21</v>
      </c>
      <c r="E8" s="156" t="s">
        <v>108</v>
      </c>
      <c r="F8" s="155" t="s">
        <v>109</v>
      </c>
      <c r="G8" s="155" t="s">
        <v>61</v>
      </c>
      <c r="H8" s="155" t="s">
        <v>61</v>
      </c>
      <c r="I8" s="155" t="s">
        <v>102</v>
      </c>
      <c r="J8" s="155" t="s">
        <v>102</v>
      </c>
      <c r="K8" s="155" t="s">
        <v>103</v>
      </c>
      <c r="L8" s="155" t="s">
        <v>103</v>
      </c>
    </row>
    <row r="9" spans="1:12" ht="15.75" customHeight="1">
      <c r="A9" s="158">
        <v>6</v>
      </c>
      <c r="B9" s="158"/>
      <c r="C9" s="158"/>
      <c r="D9" s="158" t="s">
        <v>115</v>
      </c>
      <c r="E9" s="188">
        <f>E10+E15+E17+E19+E22+E25</f>
        <v>74998346</v>
      </c>
      <c r="F9" s="130">
        <f>F10+F15+F17+F19+F22+F25</f>
        <v>76154910</v>
      </c>
      <c r="G9" s="130">
        <f>G10+G15+G17+G19+G22+G25+G27</f>
        <v>36678219</v>
      </c>
      <c r="H9" s="130">
        <f>G9/7.5345</f>
        <v>4868036.2333266968</v>
      </c>
      <c r="I9" s="130">
        <f>I10+I15+I17+I19+I22+I25+I27</f>
        <v>35845541</v>
      </c>
      <c r="J9" s="130">
        <f>I9/7.5345</f>
        <v>4757520.8706616228</v>
      </c>
      <c r="K9" s="130">
        <f>K10+K15+K17+K19+K22+K25+K27</f>
        <v>63564817</v>
      </c>
      <c r="L9" s="130">
        <f>K9/7.5345</f>
        <v>8436501.0286017656</v>
      </c>
    </row>
    <row r="10" spans="1:12" ht="38.25">
      <c r="A10" s="158"/>
      <c r="B10" s="159">
        <v>63</v>
      </c>
      <c r="C10" s="159"/>
      <c r="D10" s="159" t="s">
        <v>116</v>
      </c>
      <c r="E10" s="194">
        <f>E11+E12</f>
        <v>1441191</v>
      </c>
      <c r="F10" s="195">
        <f>F11+F12+F13+F14</f>
        <v>44684150</v>
      </c>
      <c r="G10" s="195">
        <f>G11+G12+G13+G14</f>
        <v>6449519</v>
      </c>
      <c r="H10" s="130">
        <f t="shared" ref="H10:H29" si="0">G10/7.5345</f>
        <v>855998.2746034906</v>
      </c>
      <c r="I10" s="195">
        <f>I11+I12+I13+I14</f>
        <v>5651841</v>
      </c>
      <c r="J10" s="130">
        <f t="shared" ref="J10:J29" si="1">I10/7.5345</f>
        <v>750128.21023292851</v>
      </c>
      <c r="K10" s="195">
        <f>K11+K12+K13+K14</f>
        <v>5371117</v>
      </c>
      <c r="L10" s="130">
        <f t="shared" ref="L10:L29" si="2">K10/7.5345</f>
        <v>712869.73256354104</v>
      </c>
    </row>
    <row r="11" spans="1:12">
      <c r="A11" s="158"/>
      <c r="B11" s="159"/>
      <c r="C11" s="190">
        <v>51</v>
      </c>
      <c r="D11" s="190" t="s">
        <v>31</v>
      </c>
      <c r="E11" s="167">
        <v>1254814</v>
      </c>
      <c r="F11" s="160">
        <v>610825</v>
      </c>
      <c r="G11" s="160">
        <v>200848</v>
      </c>
      <c r="H11" s="130">
        <f t="shared" si="0"/>
        <v>26657.110624460813</v>
      </c>
      <c r="I11" s="160">
        <v>20000</v>
      </c>
      <c r="J11" s="130">
        <f t="shared" si="1"/>
        <v>2654.4561682925209</v>
      </c>
      <c r="K11" s="160">
        <v>20000</v>
      </c>
      <c r="L11" s="130">
        <f t="shared" si="2"/>
        <v>2654.4561682925209</v>
      </c>
    </row>
    <row r="12" spans="1:12">
      <c r="A12" s="162"/>
      <c r="B12" s="162"/>
      <c r="C12" s="163">
        <v>52</v>
      </c>
      <c r="D12" s="163" t="s">
        <v>33</v>
      </c>
      <c r="E12" s="167">
        <v>186377</v>
      </c>
      <c r="F12" s="160">
        <v>44073325</v>
      </c>
      <c r="G12" s="160">
        <v>1248671</v>
      </c>
      <c r="H12" s="130">
        <f t="shared" si="0"/>
        <v>165727.12190589952</v>
      </c>
      <c r="I12" s="160">
        <v>631841</v>
      </c>
      <c r="J12" s="130">
        <f t="shared" si="1"/>
        <v>83859.711991505741</v>
      </c>
      <c r="K12" s="160">
        <v>351117</v>
      </c>
      <c r="L12" s="130">
        <f t="shared" si="2"/>
        <v>46601.234322118253</v>
      </c>
    </row>
    <row r="13" spans="1:12">
      <c r="A13" s="162"/>
      <c r="B13" s="162"/>
      <c r="C13" s="163">
        <v>561</v>
      </c>
      <c r="D13" s="163" t="s">
        <v>153</v>
      </c>
      <c r="E13" s="167">
        <v>0</v>
      </c>
      <c r="F13" s="160">
        <v>0</v>
      </c>
      <c r="G13" s="167">
        <v>0</v>
      </c>
      <c r="H13" s="130">
        <f t="shared" si="0"/>
        <v>0</v>
      </c>
      <c r="I13" s="160">
        <v>0</v>
      </c>
      <c r="J13" s="130">
        <f t="shared" si="1"/>
        <v>0</v>
      </c>
      <c r="K13" s="160">
        <v>0</v>
      </c>
      <c r="L13" s="130">
        <f t="shared" si="2"/>
        <v>0</v>
      </c>
    </row>
    <row r="14" spans="1:12">
      <c r="A14" s="162"/>
      <c r="B14" s="162"/>
      <c r="C14" s="163">
        <v>559</v>
      </c>
      <c r="D14" s="163" t="s">
        <v>154</v>
      </c>
      <c r="E14" s="167">
        <v>0</v>
      </c>
      <c r="F14" s="160">
        <v>0</v>
      </c>
      <c r="G14" s="160">
        <v>5000000</v>
      </c>
      <c r="H14" s="130">
        <f t="shared" si="0"/>
        <v>663614.04207313026</v>
      </c>
      <c r="I14" s="160">
        <v>5000000</v>
      </c>
      <c r="J14" s="130">
        <f t="shared" si="1"/>
        <v>663614.04207313026</v>
      </c>
      <c r="K14" s="160">
        <v>5000000</v>
      </c>
      <c r="L14" s="130">
        <f t="shared" si="2"/>
        <v>663614.04207313026</v>
      </c>
    </row>
    <row r="15" spans="1:12">
      <c r="A15" s="162"/>
      <c r="B15" s="162">
        <v>64</v>
      </c>
      <c r="C15" s="163"/>
      <c r="D15" s="163" t="s">
        <v>155</v>
      </c>
      <c r="E15" s="188">
        <f>E16</f>
        <v>64131</v>
      </c>
      <c r="F15" s="130">
        <f>F16</f>
        <v>51000</v>
      </c>
      <c r="G15" s="130">
        <f>G16</f>
        <v>70500</v>
      </c>
      <c r="H15" s="130">
        <f t="shared" si="0"/>
        <v>9356.9579932311372</v>
      </c>
      <c r="I15" s="130">
        <f>I16</f>
        <v>70500</v>
      </c>
      <c r="J15" s="130">
        <f t="shared" si="1"/>
        <v>9356.9579932311372</v>
      </c>
      <c r="K15" s="130">
        <f>K16</f>
        <v>70500</v>
      </c>
      <c r="L15" s="130">
        <f t="shared" si="2"/>
        <v>9356.9579932311372</v>
      </c>
    </row>
    <row r="16" spans="1:12">
      <c r="A16" s="162"/>
      <c r="B16" s="162"/>
      <c r="C16" s="163">
        <v>31</v>
      </c>
      <c r="D16" s="163" t="s">
        <v>42</v>
      </c>
      <c r="E16" s="167">
        <v>64131</v>
      </c>
      <c r="F16" s="160">
        <v>51000</v>
      </c>
      <c r="G16" s="160">
        <v>70500</v>
      </c>
      <c r="H16" s="130">
        <f t="shared" si="0"/>
        <v>9356.9579932311372</v>
      </c>
      <c r="I16" s="160">
        <v>70500</v>
      </c>
      <c r="J16" s="130">
        <f t="shared" si="1"/>
        <v>9356.9579932311372</v>
      </c>
      <c r="K16" s="160">
        <v>70500</v>
      </c>
      <c r="L16" s="130">
        <f t="shared" si="2"/>
        <v>9356.9579932311372</v>
      </c>
    </row>
    <row r="17" spans="1:15" ht="51">
      <c r="A17" s="162"/>
      <c r="B17" s="162">
        <v>65</v>
      </c>
      <c r="C17" s="163"/>
      <c r="D17" s="196" t="s">
        <v>156</v>
      </c>
      <c r="E17" s="194">
        <f>E18</f>
        <v>70585</v>
      </c>
      <c r="F17" s="197">
        <f>F18</f>
        <v>50000</v>
      </c>
      <c r="G17" s="195">
        <f>G18</f>
        <v>20000</v>
      </c>
      <c r="H17" s="130">
        <f t="shared" si="0"/>
        <v>2654.4561682925209</v>
      </c>
      <c r="I17" s="195">
        <f>I18</f>
        <v>10000</v>
      </c>
      <c r="J17" s="130">
        <f t="shared" si="1"/>
        <v>1327.2280841462605</v>
      </c>
      <c r="K17" s="195">
        <f>K18</f>
        <v>10000</v>
      </c>
      <c r="L17" s="130">
        <f t="shared" si="2"/>
        <v>1327.2280841462605</v>
      </c>
    </row>
    <row r="18" spans="1:15" ht="25.5">
      <c r="A18" s="162"/>
      <c r="B18" s="162"/>
      <c r="C18" s="163">
        <v>43</v>
      </c>
      <c r="D18" s="196" t="s">
        <v>44</v>
      </c>
      <c r="E18" s="167">
        <v>70585</v>
      </c>
      <c r="F18" s="160">
        <v>50000</v>
      </c>
      <c r="G18" s="160">
        <v>20000</v>
      </c>
      <c r="H18" s="130">
        <f t="shared" si="0"/>
        <v>2654.4561682925209</v>
      </c>
      <c r="I18" s="160">
        <v>10000</v>
      </c>
      <c r="J18" s="130">
        <f t="shared" si="1"/>
        <v>1327.2280841462605</v>
      </c>
      <c r="K18" s="160">
        <v>10000</v>
      </c>
      <c r="L18" s="130">
        <f t="shared" si="2"/>
        <v>1327.2280841462605</v>
      </c>
      <c r="O18" s="153"/>
    </row>
    <row r="19" spans="1:15" ht="38.25">
      <c r="A19" s="162"/>
      <c r="B19" s="162">
        <v>66</v>
      </c>
      <c r="C19" s="163"/>
      <c r="D19" s="159" t="s">
        <v>119</v>
      </c>
      <c r="E19" s="194">
        <f>E20+E21</f>
        <v>64841374</v>
      </c>
      <c r="F19" s="195">
        <f>F20+F21</f>
        <v>23048010</v>
      </c>
      <c r="G19" s="195">
        <f>G20+G21</f>
        <v>25075000</v>
      </c>
      <c r="H19" s="130">
        <f t="shared" si="0"/>
        <v>3328024.4209967479</v>
      </c>
      <c r="I19" s="195">
        <f>I20+I21</f>
        <v>25050000</v>
      </c>
      <c r="J19" s="130">
        <f t="shared" si="1"/>
        <v>3324706.3507863823</v>
      </c>
      <c r="K19" s="195">
        <f>K20+K21</f>
        <v>25050000</v>
      </c>
      <c r="L19" s="130">
        <f t="shared" si="2"/>
        <v>3324706.3507863823</v>
      </c>
    </row>
    <row r="20" spans="1:15">
      <c r="A20" s="162"/>
      <c r="B20" s="166"/>
      <c r="C20" s="163">
        <v>31</v>
      </c>
      <c r="D20" s="190" t="s">
        <v>42</v>
      </c>
      <c r="E20" s="167">
        <v>62859782</v>
      </c>
      <c r="F20" s="160">
        <v>23048010</v>
      </c>
      <c r="G20" s="160">
        <v>25000000</v>
      </c>
      <c r="H20" s="130">
        <f t="shared" si="0"/>
        <v>3318070.2103656512</v>
      </c>
      <c r="I20" s="160">
        <v>25000000</v>
      </c>
      <c r="J20" s="130">
        <f t="shared" si="1"/>
        <v>3318070.2103656512</v>
      </c>
      <c r="K20" s="160">
        <v>25000000</v>
      </c>
      <c r="L20" s="130">
        <f t="shared" si="2"/>
        <v>3318070.2103656512</v>
      </c>
    </row>
    <row r="21" spans="1:15">
      <c r="A21" s="162"/>
      <c r="B21" s="166"/>
      <c r="C21" s="163">
        <v>61</v>
      </c>
      <c r="D21" s="190" t="s">
        <v>157</v>
      </c>
      <c r="E21" s="167">
        <v>1981592</v>
      </c>
      <c r="F21" s="160">
        <v>0</v>
      </c>
      <c r="G21" s="160">
        <v>75000</v>
      </c>
      <c r="H21" s="130">
        <f t="shared" si="0"/>
        <v>9954.2106310969539</v>
      </c>
      <c r="I21" s="160">
        <v>50000</v>
      </c>
      <c r="J21" s="130">
        <f t="shared" si="1"/>
        <v>6636.1404207313026</v>
      </c>
      <c r="K21" s="160">
        <v>50000</v>
      </c>
      <c r="L21" s="130">
        <f t="shared" si="2"/>
        <v>6636.1404207313026</v>
      </c>
    </row>
    <row r="22" spans="1:15" ht="38.25">
      <c r="A22" s="162"/>
      <c r="B22" s="162">
        <v>67</v>
      </c>
      <c r="C22" s="163"/>
      <c r="D22" s="159" t="s">
        <v>158</v>
      </c>
      <c r="E22" s="194">
        <f>E23</f>
        <v>8517419</v>
      </c>
      <c r="F22" s="195">
        <f>F23</f>
        <v>8285750</v>
      </c>
      <c r="G22" s="195">
        <f>G23+G24</f>
        <v>5000000</v>
      </c>
      <c r="H22" s="130">
        <f t="shared" si="0"/>
        <v>663614.04207313026</v>
      </c>
      <c r="I22" s="195">
        <f>I23+I24</f>
        <v>5000000</v>
      </c>
      <c r="J22" s="130">
        <f t="shared" si="1"/>
        <v>663614.04207313026</v>
      </c>
      <c r="K22" s="195">
        <f>K23+K24</f>
        <v>33000000</v>
      </c>
      <c r="L22" s="130">
        <f t="shared" si="2"/>
        <v>4379852.6776826596</v>
      </c>
    </row>
    <row r="23" spans="1:15">
      <c r="A23" s="162"/>
      <c r="B23" s="162"/>
      <c r="C23" s="163">
        <v>11</v>
      </c>
      <c r="D23" s="190" t="s">
        <v>51</v>
      </c>
      <c r="E23" s="167">
        <v>8517419</v>
      </c>
      <c r="F23" s="160">
        <v>8285750</v>
      </c>
      <c r="G23" s="160">
        <v>0</v>
      </c>
      <c r="H23" s="130">
        <f t="shared" si="0"/>
        <v>0</v>
      </c>
      <c r="I23" s="160">
        <v>0</v>
      </c>
      <c r="J23" s="130">
        <f t="shared" si="1"/>
        <v>0</v>
      </c>
      <c r="K23" s="160">
        <v>28000000</v>
      </c>
      <c r="L23" s="130">
        <f t="shared" si="2"/>
        <v>3716238.6356095294</v>
      </c>
    </row>
    <row r="24" spans="1:15">
      <c r="A24" s="162"/>
      <c r="B24" s="162"/>
      <c r="C24" s="163">
        <v>12</v>
      </c>
      <c r="D24" s="190" t="s">
        <v>53</v>
      </c>
      <c r="E24" s="167"/>
      <c r="F24" s="160">
        <v>0</v>
      </c>
      <c r="G24" s="160">
        <v>5000000</v>
      </c>
      <c r="H24" s="130">
        <f t="shared" si="0"/>
        <v>663614.04207313026</v>
      </c>
      <c r="I24" s="160">
        <v>5000000</v>
      </c>
      <c r="J24" s="130">
        <f t="shared" si="1"/>
        <v>663614.04207313026</v>
      </c>
      <c r="K24" s="160">
        <v>5000000</v>
      </c>
      <c r="L24" s="130">
        <f t="shared" si="2"/>
        <v>663614.04207313026</v>
      </c>
    </row>
    <row r="25" spans="1:15" ht="25.5">
      <c r="A25" s="162"/>
      <c r="B25" s="162">
        <v>68</v>
      </c>
      <c r="C25" s="163"/>
      <c r="D25" s="159" t="s">
        <v>159</v>
      </c>
      <c r="E25" s="188">
        <f>E26</f>
        <v>63646</v>
      </c>
      <c r="F25" s="130">
        <f>F26</f>
        <v>36000</v>
      </c>
      <c r="G25" s="130">
        <f>G26</f>
        <v>20000</v>
      </c>
      <c r="H25" s="130">
        <f t="shared" si="0"/>
        <v>2654.4561682925209</v>
      </c>
      <c r="I25" s="130">
        <f>I26</f>
        <v>20000</v>
      </c>
      <c r="J25" s="130">
        <f t="shared" si="1"/>
        <v>2654.4561682925209</v>
      </c>
      <c r="K25" s="130">
        <f>K26</f>
        <v>20000</v>
      </c>
      <c r="L25" s="130">
        <f t="shared" si="2"/>
        <v>2654.4561682925209</v>
      </c>
    </row>
    <row r="26" spans="1:15">
      <c r="A26" s="162"/>
      <c r="B26" s="162"/>
      <c r="C26" s="163">
        <v>31</v>
      </c>
      <c r="D26" s="190" t="s">
        <v>42</v>
      </c>
      <c r="E26" s="167">
        <v>63646</v>
      </c>
      <c r="F26" s="160">
        <v>36000</v>
      </c>
      <c r="G26" s="160">
        <v>20000</v>
      </c>
      <c r="H26" s="130">
        <f t="shared" si="0"/>
        <v>2654.4561682925209</v>
      </c>
      <c r="I26" s="160">
        <v>20000</v>
      </c>
      <c r="J26" s="130">
        <f t="shared" si="1"/>
        <v>2654.4561682925209</v>
      </c>
      <c r="K26" s="160">
        <v>20000</v>
      </c>
      <c r="L26" s="130">
        <f t="shared" si="2"/>
        <v>2654.4561682925209</v>
      </c>
    </row>
    <row r="27" spans="1:15" ht="25.5">
      <c r="A27" s="166">
        <v>7</v>
      </c>
      <c r="B27" s="162"/>
      <c r="C27" s="163"/>
      <c r="D27" s="159" t="s">
        <v>147</v>
      </c>
      <c r="E27" s="188">
        <f>E28</f>
        <v>14032</v>
      </c>
      <c r="F27" s="130">
        <f>F28</f>
        <v>23150</v>
      </c>
      <c r="G27" s="130">
        <f t="shared" ref="G27:K28" si="3">G28</f>
        <v>43200</v>
      </c>
      <c r="H27" s="130">
        <f t="shared" si="0"/>
        <v>5733.6253235118456</v>
      </c>
      <c r="I27" s="130">
        <f t="shared" si="3"/>
        <v>43200</v>
      </c>
      <c r="J27" s="130">
        <f t="shared" si="1"/>
        <v>5733.6253235118456</v>
      </c>
      <c r="K27" s="130">
        <f t="shared" si="3"/>
        <v>43200</v>
      </c>
      <c r="L27" s="130">
        <f t="shared" si="2"/>
        <v>5733.6253235118456</v>
      </c>
    </row>
    <row r="28" spans="1:15" ht="25.5">
      <c r="A28" s="162"/>
      <c r="B28" s="162">
        <v>72</v>
      </c>
      <c r="C28" s="163"/>
      <c r="D28" s="189" t="s">
        <v>148</v>
      </c>
      <c r="E28" s="198">
        <f>E29</f>
        <v>14032</v>
      </c>
      <c r="F28" s="197">
        <f>F29</f>
        <v>23150</v>
      </c>
      <c r="G28" s="197">
        <f t="shared" si="3"/>
        <v>43200</v>
      </c>
      <c r="H28" s="130">
        <f t="shared" si="0"/>
        <v>5733.6253235118456</v>
      </c>
      <c r="I28" s="160">
        <f t="shared" si="3"/>
        <v>43200</v>
      </c>
      <c r="J28" s="130">
        <f t="shared" si="1"/>
        <v>5733.6253235118456</v>
      </c>
      <c r="K28" s="160">
        <f t="shared" si="3"/>
        <v>43200</v>
      </c>
      <c r="L28" s="130">
        <f t="shared" si="2"/>
        <v>5733.6253235118456</v>
      </c>
    </row>
    <row r="29" spans="1:15" ht="38.25">
      <c r="A29" s="162"/>
      <c r="B29" s="162"/>
      <c r="C29" s="163">
        <v>71</v>
      </c>
      <c r="D29" s="164" t="s">
        <v>149</v>
      </c>
      <c r="E29" s="198">
        <v>14032</v>
      </c>
      <c r="F29" s="160">
        <v>23150</v>
      </c>
      <c r="G29" s="197">
        <v>43200</v>
      </c>
      <c r="H29" s="130">
        <f t="shared" si="0"/>
        <v>5733.6253235118456</v>
      </c>
      <c r="I29" s="197">
        <v>43200</v>
      </c>
      <c r="J29" s="130">
        <f t="shared" si="1"/>
        <v>5733.6253235118456</v>
      </c>
      <c r="K29" s="197">
        <v>43200</v>
      </c>
      <c r="L29" s="130">
        <f t="shared" si="2"/>
        <v>5733.6253235118456</v>
      </c>
    </row>
    <row r="31" spans="1:15" ht="15.75">
      <c r="A31" s="104" t="s">
        <v>122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</row>
    <row r="32" spans="1:15" ht="18">
      <c r="A32" s="105"/>
      <c r="B32" s="105"/>
      <c r="C32" s="105"/>
      <c r="D32" s="105"/>
      <c r="E32" s="105"/>
      <c r="F32" s="105"/>
      <c r="G32" s="105"/>
      <c r="H32" s="105"/>
      <c r="I32" s="107"/>
      <c r="J32" s="107"/>
      <c r="K32" s="107"/>
      <c r="L32" s="107"/>
    </row>
    <row r="33" spans="1:12" ht="25.5">
      <c r="A33" s="155" t="s">
        <v>18</v>
      </c>
      <c r="B33" s="156" t="s">
        <v>19</v>
      </c>
      <c r="C33" s="156" t="s">
        <v>20</v>
      </c>
      <c r="D33" s="156" t="s">
        <v>60</v>
      </c>
      <c r="E33" s="156" t="s">
        <v>108</v>
      </c>
      <c r="F33" s="155" t="s">
        <v>109</v>
      </c>
      <c r="G33" s="155" t="s">
        <v>61</v>
      </c>
      <c r="H33" s="155" t="s">
        <v>61</v>
      </c>
      <c r="I33" s="155" t="s">
        <v>102</v>
      </c>
      <c r="J33" s="155" t="s">
        <v>102</v>
      </c>
      <c r="K33" s="155" t="s">
        <v>103</v>
      </c>
      <c r="L33" s="155" t="s">
        <v>103</v>
      </c>
    </row>
    <row r="34" spans="1:12" ht="15.75" customHeight="1">
      <c r="A34" s="158">
        <v>3</v>
      </c>
      <c r="B34" s="158"/>
      <c r="C34" s="158"/>
      <c r="D34" s="158" t="s">
        <v>123</v>
      </c>
      <c r="E34" s="188">
        <f>E35+E43+E53+E57+E62+E68</f>
        <v>77458500</v>
      </c>
      <c r="F34" s="130">
        <f>F35+F43+F53+F57+F62+F68</f>
        <v>75453425</v>
      </c>
      <c r="G34" s="130">
        <f>G35+G43+G53+G57+G62+G68</f>
        <v>64328219</v>
      </c>
      <c r="H34" s="130">
        <f>G34/7.5345</f>
        <v>8537821.8859911077</v>
      </c>
      <c r="I34" s="130">
        <f>I35+I43+I53+I57+I62+I68</f>
        <v>63499341</v>
      </c>
      <c r="J34" s="130">
        <f>I34/7.5345</f>
        <v>8427810.869998008</v>
      </c>
      <c r="K34" s="130">
        <f>K35+K43+K53+K57+K62+K68</f>
        <v>63197017</v>
      </c>
      <c r="L34" s="130">
        <f>K34/7.5345</f>
        <v>8387685.5796668651</v>
      </c>
    </row>
    <row r="35" spans="1:12" ht="15.75" customHeight="1">
      <c r="A35" s="158"/>
      <c r="B35" s="159">
        <v>31</v>
      </c>
      <c r="C35" s="159"/>
      <c r="D35" s="159" t="s">
        <v>124</v>
      </c>
      <c r="E35" s="167">
        <f>E36+E38+E39+E42</f>
        <v>49141686</v>
      </c>
      <c r="F35" s="160">
        <f>F36+F37+F38+F39+F40+F41+F42</f>
        <v>49507090</v>
      </c>
      <c r="G35" s="160">
        <f>G36+G37+G38+G39+G40+G41+G42</f>
        <v>41165739</v>
      </c>
      <c r="H35" s="130">
        <f t="shared" ref="H35:H80" si="4">G35/7.5345</f>
        <v>5463632.4905434996</v>
      </c>
      <c r="I35" s="160">
        <f>I36+I37+I38+I39+I40+I41+I42</f>
        <v>40987150</v>
      </c>
      <c r="J35" s="130">
        <f t="shared" ref="J35:J80" si="5">I35/7.5345</f>
        <v>5439929.6569115398</v>
      </c>
      <c r="K35" s="160">
        <f>K36+K37+K38+K39+K40+K41+K42</f>
        <v>40799100</v>
      </c>
      <c r="L35" s="130">
        <f t="shared" ref="L35:L80" si="6">K35/7.5345</f>
        <v>5414971.1327891694</v>
      </c>
    </row>
    <row r="36" spans="1:12">
      <c r="A36" s="162"/>
      <c r="B36" s="162"/>
      <c r="C36" s="163">
        <v>11</v>
      </c>
      <c r="D36" s="163" t="s">
        <v>51</v>
      </c>
      <c r="E36" s="167">
        <v>7455795</v>
      </c>
      <c r="F36" s="160">
        <v>7230335</v>
      </c>
      <c r="G36" s="160">
        <v>0</v>
      </c>
      <c r="H36" s="130">
        <f t="shared" si="4"/>
        <v>0</v>
      </c>
      <c r="I36" s="160">
        <v>0</v>
      </c>
      <c r="J36" s="130">
        <f t="shared" si="5"/>
        <v>0</v>
      </c>
      <c r="K36" s="160">
        <v>26786500</v>
      </c>
      <c r="L36" s="130">
        <f t="shared" si="6"/>
        <v>3555179.5075983806</v>
      </c>
    </row>
    <row r="37" spans="1:12">
      <c r="A37" s="162"/>
      <c r="B37" s="162"/>
      <c r="C37" s="163">
        <v>12</v>
      </c>
      <c r="D37" s="190" t="s">
        <v>53</v>
      </c>
      <c r="E37" s="167">
        <v>0</v>
      </c>
      <c r="F37" s="160">
        <v>0</v>
      </c>
      <c r="G37" s="160">
        <v>0</v>
      </c>
      <c r="H37" s="130">
        <f t="shared" si="4"/>
        <v>0</v>
      </c>
      <c r="I37" s="160">
        <v>0</v>
      </c>
      <c r="J37" s="130">
        <f t="shared" si="5"/>
        <v>0</v>
      </c>
      <c r="K37" s="160">
        <v>0</v>
      </c>
      <c r="L37" s="130">
        <f t="shared" si="6"/>
        <v>0</v>
      </c>
    </row>
    <row r="38" spans="1:12">
      <c r="A38" s="162"/>
      <c r="B38" s="162"/>
      <c r="C38" s="163">
        <v>31</v>
      </c>
      <c r="D38" s="163" t="s">
        <v>42</v>
      </c>
      <c r="E38" s="167">
        <v>40952442</v>
      </c>
      <c r="F38" s="160">
        <v>14028650</v>
      </c>
      <c r="G38" s="160">
        <v>40621500</v>
      </c>
      <c r="H38" s="130">
        <f t="shared" si="4"/>
        <v>5391399.5620147316</v>
      </c>
      <c r="I38" s="160">
        <v>40621500</v>
      </c>
      <c r="J38" s="130">
        <f t="shared" si="5"/>
        <v>5391399.5620147316</v>
      </c>
      <c r="K38" s="160">
        <v>13835000</v>
      </c>
      <c r="L38" s="130">
        <f t="shared" si="6"/>
        <v>1836220.0544163513</v>
      </c>
    </row>
    <row r="39" spans="1:12">
      <c r="A39" s="162"/>
      <c r="B39" s="162"/>
      <c r="C39" s="163">
        <v>51</v>
      </c>
      <c r="D39" s="163" t="s">
        <v>31</v>
      </c>
      <c r="E39" s="167">
        <v>328795</v>
      </c>
      <c r="F39" s="160">
        <v>246050</v>
      </c>
      <c r="G39" s="160">
        <v>98189</v>
      </c>
      <c r="H39" s="130">
        <f t="shared" si="4"/>
        <v>13031.919835423716</v>
      </c>
      <c r="I39" s="160">
        <v>0</v>
      </c>
      <c r="J39" s="130">
        <f t="shared" si="5"/>
        <v>0</v>
      </c>
      <c r="K39" s="160">
        <v>0</v>
      </c>
      <c r="L39" s="130">
        <f t="shared" si="6"/>
        <v>0</v>
      </c>
    </row>
    <row r="40" spans="1:12">
      <c r="A40" s="162"/>
      <c r="B40" s="162"/>
      <c r="C40" s="163">
        <v>52</v>
      </c>
      <c r="D40" s="163" t="s">
        <v>33</v>
      </c>
      <c r="E40" s="167">
        <v>0</v>
      </c>
      <c r="F40" s="160">
        <v>28002055</v>
      </c>
      <c r="G40" s="160">
        <v>446050</v>
      </c>
      <c r="H40" s="130">
        <f t="shared" si="4"/>
        <v>59201.008693343945</v>
      </c>
      <c r="I40" s="160">
        <v>365650</v>
      </c>
      <c r="J40" s="130">
        <f t="shared" si="5"/>
        <v>48530.094896808012</v>
      </c>
      <c r="K40" s="160">
        <v>177600</v>
      </c>
      <c r="L40" s="130">
        <f t="shared" si="6"/>
        <v>23571.570774437587</v>
      </c>
    </row>
    <row r="41" spans="1:12">
      <c r="A41" s="162"/>
      <c r="B41" s="162"/>
      <c r="C41" s="163">
        <v>559</v>
      </c>
      <c r="D41" s="163" t="s">
        <v>154</v>
      </c>
      <c r="E41" s="167"/>
      <c r="F41" s="160">
        <v>0</v>
      </c>
      <c r="G41" s="160">
        <v>0</v>
      </c>
      <c r="H41" s="130">
        <f t="shared" si="4"/>
        <v>0</v>
      </c>
      <c r="I41" s="160">
        <v>0</v>
      </c>
      <c r="J41" s="130">
        <f t="shared" si="5"/>
        <v>0</v>
      </c>
      <c r="K41" s="160">
        <v>0</v>
      </c>
      <c r="L41" s="130">
        <f t="shared" si="6"/>
        <v>0</v>
      </c>
    </row>
    <row r="42" spans="1:12">
      <c r="A42" s="162"/>
      <c r="B42" s="162"/>
      <c r="C42" s="163">
        <v>61</v>
      </c>
      <c r="D42" s="163" t="s">
        <v>157</v>
      </c>
      <c r="E42" s="167">
        <v>404654</v>
      </c>
      <c r="F42" s="160">
        <v>0</v>
      </c>
      <c r="G42" s="160">
        <v>0</v>
      </c>
      <c r="H42" s="130">
        <f t="shared" si="4"/>
        <v>0</v>
      </c>
      <c r="I42" s="160">
        <v>0</v>
      </c>
      <c r="J42" s="130">
        <f t="shared" si="5"/>
        <v>0</v>
      </c>
      <c r="K42" s="160">
        <v>0</v>
      </c>
      <c r="L42" s="130">
        <f t="shared" si="6"/>
        <v>0</v>
      </c>
    </row>
    <row r="43" spans="1:12">
      <c r="A43" s="162"/>
      <c r="B43" s="162">
        <v>32</v>
      </c>
      <c r="C43" s="163"/>
      <c r="D43" s="162" t="s">
        <v>126</v>
      </c>
      <c r="E43" s="167">
        <f>E44+E46+E47+E48+E49+E51+E52</f>
        <v>27834628</v>
      </c>
      <c r="F43" s="160">
        <f>F44+F45+F46+F47+F48+F49+F50+F51</f>
        <v>24726335</v>
      </c>
      <c r="G43" s="160">
        <f>G44+G45+G46+G47+G48+G49+G50+G51+G52</f>
        <v>23014980</v>
      </c>
      <c r="H43" s="130">
        <f t="shared" si="4"/>
        <v>3054612.78120645</v>
      </c>
      <c r="I43" s="160">
        <f>I44+I45+I46+I47+I48+I49+I50+I51+I52</f>
        <v>22367891</v>
      </c>
      <c r="J43" s="130">
        <f t="shared" si="5"/>
        <v>2968729.311832238</v>
      </c>
      <c r="K43" s="160">
        <f>K44+K45+K46+K47+K48+K49+K50+K51+K52</f>
        <v>22269217</v>
      </c>
      <c r="L43" s="130">
        <f t="shared" si="6"/>
        <v>2955633.0214347332</v>
      </c>
    </row>
    <row r="44" spans="1:12">
      <c r="A44" s="162"/>
      <c r="B44" s="162"/>
      <c r="C44" s="163">
        <v>11</v>
      </c>
      <c r="D44" s="163" t="s">
        <v>51</v>
      </c>
      <c r="E44" s="167">
        <v>999124</v>
      </c>
      <c r="F44" s="160">
        <v>933415</v>
      </c>
      <c r="G44" s="160">
        <v>0</v>
      </c>
      <c r="H44" s="130">
        <f t="shared" si="4"/>
        <v>0</v>
      </c>
      <c r="I44" s="160">
        <v>0</v>
      </c>
      <c r="J44" s="130">
        <f t="shared" si="5"/>
        <v>0</v>
      </c>
      <c r="K44" s="160">
        <v>1213500</v>
      </c>
      <c r="L44" s="130">
        <f t="shared" si="6"/>
        <v>161059.12801114871</v>
      </c>
    </row>
    <row r="45" spans="1:12">
      <c r="A45" s="162"/>
      <c r="B45" s="162"/>
      <c r="C45" s="163">
        <v>12</v>
      </c>
      <c r="D45" s="190" t="s">
        <v>53</v>
      </c>
      <c r="E45" s="167"/>
      <c r="F45" s="160">
        <v>0</v>
      </c>
      <c r="G45" s="160">
        <v>5000000</v>
      </c>
      <c r="H45" s="130">
        <f t="shared" si="4"/>
        <v>663614.04207313026</v>
      </c>
      <c r="I45" s="160">
        <v>5000000</v>
      </c>
      <c r="J45" s="130">
        <f t="shared" si="5"/>
        <v>663614.04207313026</v>
      </c>
      <c r="K45" s="160">
        <v>5000000</v>
      </c>
      <c r="L45" s="130">
        <f t="shared" si="6"/>
        <v>663614.04207313026</v>
      </c>
    </row>
    <row r="46" spans="1:12">
      <c r="A46" s="162"/>
      <c r="B46" s="162"/>
      <c r="C46" s="163">
        <v>31</v>
      </c>
      <c r="D46" s="163" t="s">
        <v>42</v>
      </c>
      <c r="E46" s="167">
        <v>24928697</v>
      </c>
      <c r="F46" s="160">
        <v>8357150</v>
      </c>
      <c r="G46" s="160">
        <v>12033500</v>
      </c>
      <c r="H46" s="130">
        <f t="shared" si="4"/>
        <v>1597119.9150574026</v>
      </c>
      <c r="I46" s="160">
        <v>12033500</v>
      </c>
      <c r="J46" s="130">
        <f t="shared" si="5"/>
        <v>1597119.9150574026</v>
      </c>
      <c r="K46" s="160">
        <v>10820000</v>
      </c>
      <c r="L46" s="130">
        <f t="shared" si="6"/>
        <v>1436060.7870462539</v>
      </c>
    </row>
    <row r="47" spans="1:12" ht="25.5">
      <c r="A47" s="162"/>
      <c r="B47" s="166"/>
      <c r="C47" s="163">
        <v>43</v>
      </c>
      <c r="D47" s="164" t="s">
        <v>44</v>
      </c>
      <c r="E47" s="167">
        <v>70585</v>
      </c>
      <c r="F47" s="160">
        <v>50000</v>
      </c>
      <c r="G47" s="160">
        <v>20000</v>
      </c>
      <c r="H47" s="130">
        <f t="shared" si="4"/>
        <v>2654.4561682925209</v>
      </c>
      <c r="I47" s="160">
        <v>10000</v>
      </c>
      <c r="J47" s="130">
        <f t="shared" si="5"/>
        <v>1327.2280841462605</v>
      </c>
      <c r="K47" s="160">
        <v>10000</v>
      </c>
      <c r="L47" s="130">
        <f t="shared" si="6"/>
        <v>1327.2280841462605</v>
      </c>
    </row>
    <row r="48" spans="1:12">
      <c r="A48" s="162"/>
      <c r="B48" s="166"/>
      <c r="C48" s="190">
        <v>51</v>
      </c>
      <c r="D48" s="190" t="s">
        <v>31</v>
      </c>
      <c r="E48" s="167">
        <v>302551</v>
      </c>
      <c r="F48" s="160">
        <v>341500</v>
      </c>
      <c r="G48" s="160">
        <v>102659</v>
      </c>
      <c r="H48" s="130">
        <f t="shared" si="4"/>
        <v>13625.190789037095</v>
      </c>
      <c r="I48" s="160">
        <v>20000</v>
      </c>
      <c r="J48" s="130">
        <f t="shared" si="5"/>
        <v>2654.4561682925209</v>
      </c>
      <c r="K48" s="160">
        <v>20000</v>
      </c>
      <c r="L48" s="130">
        <f t="shared" si="6"/>
        <v>2654.4561682925209</v>
      </c>
    </row>
    <row r="49" spans="1:12">
      <c r="A49" s="162"/>
      <c r="B49" s="162" t="s">
        <v>121</v>
      </c>
      <c r="C49" s="163">
        <v>52</v>
      </c>
      <c r="D49" s="163" t="s">
        <v>33</v>
      </c>
      <c r="E49" s="167">
        <v>35959</v>
      </c>
      <c r="F49" s="160">
        <v>15044270</v>
      </c>
      <c r="G49" s="160">
        <v>790621</v>
      </c>
      <c r="H49" s="130">
        <f t="shared" si="4"/>
        <v>104933.43951158006</v>
      </c>
      <c r="I49" s="160">
        <v>211191</v>
      </c>
      <c r="J49" s="130">
        <f t="shared" si="5"/>
        <v>28029.862631893291</v>
      </c>
      <c r="K49" s="160">
        <v>112517</v>
      </c>
      <c r="L49" s="130">
        <f t="shared" si="6"/>
        <v>14933.572234388479</v>
      </c>
    </row>
    <row r="50" spans="1:12">
      <c r="A50" s="162"/>
      <c r="B50" s="162"/>
      <c r="C50" s="163">
        <v>559</v>
      </c>
      <c r="D50" s="163" t="s">
        <v>154</v>
      </c>
      <c r="E50" s="167"/>
      <c r="F50" s="160">
        <v>0</v>
      </c>
      <c r="G50" s="160">
        <v>5000000</v>
      </c>
      <c r="H50" s="130">
        <f t="shared" si="4"/>
        <v>663614.04207313026</v>
      </c>
      <c r="I50" s="160">
        <v>5000000</v>
      </c>
      <c r="J50" s="130">
        <f t="shared" si="5"/>
        <v>663614.04207313026</v>
      </c>
      <c r="K50" s="160">
        <v>5000000</v>
      </c>
      <c r="L50" s="130">
        <f t="shared" si="6"/>
        <v>663614.04207313026</v>
      </c>
    </row>
    <row r="51" spans="1:12">
      <c r="A51" s="162"/>
      <c r="B51" s="162"/>
      <c r="C51" s="163">
        <v>61</v>
      </c>
      <c r="D51" s="190" t="s">
        <v>157</v>
      </c>
      <c r="E51" s="167">
        <v>1483680</v>
      </c>
      <c r="F51" s="160">
        <v>0</v>
      </c>
      <c r="G51" s="160">
        <v>25000</v>
      </c>
      <c r="H51" s="130">
        <f t="shared" si="4"/>
        <v>3318.0702103656513</v>
      </c>
      <c r="I51" s="160">
        <v>50000</v>
      </c>
      <c r="J51" s="130">
        <f t="shared" si="5"/>
        <v>6636.1404207313026</v>
      </c>
      <c r="K51" s="160">
        <v>50000</v>
      </c>
      <c r="L51" s="130">
        <f t="shared" si="6"/>
        <v>6636.1404207313026</v>
      </c>
    </row>
    <row r="52" spans="1:12" ht="38.25">
      <c r="A52" s="162"/>
      <c r="B52" s="162"/>
      <c r="C52" s="163">
        <v>71</v>
      </c>
      <c r="D52" s="164" t="s">
        <v>149</v>
      </c>
      <c r="E52" s="198">
        <v>14032</v>
      </c>
      <c r="F52" s="197">
        <v>23150</v>
      </c>
      <c r="G52" s="197">
        <v>43200</v>
      </c>
      <c r="H52" s="130">
        <f t="shared" si="4"/>
        <v>5733.6253235118456</v>
      </c>
      <c r="I52" s="197">
        <v>43200</v>
      </c>
      <c r="J52" s="130">
        <f t="shared" si="5"/>
        <v>5733.6253235118456</v>
      </c>
      <c r="K52" s="197">
        <v>43200</v>
      </c>
      <c r="L52" s="130">
        <f t="shared" si="6"/>
        <v>5733.6253235118456</v>
      </c>
    </row>
    <row r="53" spans="1:12">
      <c r="A53" s="162"/>
      <c r="B53" s="162">
        <v>34</v>
      </c>
      <c r="C53" s="163"/>
      <c r="D53" s="189" t="s">
        <v>127</v>
      </c>
      <c r="E53" s="167">
        <f>E55+E56</f>
        <v>71466</v>
      </c>
      <c r="F53" s="160">
        <f>F54+F55+F56</f>
        <v>69500</v>
      </c>
      <c r="G53" s="160">
        <f>G54+G55+G56</f>
        <v>104500</v>
      </c>
      <c r="H53" s="130">
        <f t="shared" si="4"/>
        <v>13869.533479328422</v>
      </c>
      <c r="I53" s="160">
        <v>101300</v>
      </c>
      <c r="J53" s="130">
        <f t="shared" si="5"/>
        <v>13444.820492401619</v>
      </c>
      <c r="K53" s="160">
        <f>K54+K55+K56</f>
        <v>97700</v>
      </c>
      <c r="L53" s="130">
        <f t="shared" si="6"/>
        <v>12967.018382108965</v>
      </c>
    </row>
    <row r="54" spans="1:12">
      <c r="A54" s="162"/>
      <c r="B54" s="162"/>
      <c r="C54" s="163">
        <v>11</v>
      </c>
      <c r="D54" s="163" t="s">
        <v>51</v>
      </c>
      <c r="E54" s="167"/>
      <c r="F54" s="160">
        <v>0</v>
      </c>
      <c r="G54" s="160">
        <v>0</v>
      </c>
      <c r="H54" s="130">
        <f t="shared" si="4"/>
        <v>0</v>
      </c>
      <c r="I54" s="160">
        <v>0</v>
      </c>
      <c r="J54" s="130">
        <f t="shared" si="5"/>
        <v>0</v>
      </c>
      <c r="K54" s="160">
        <v>0</v>
      </c>
      <c r="L54" s="130">
        <f t="shared" si="6"/>
        <v>0</v>
      </c>
    </row>
    <row r="55" spans="1:12">
      <c r="A55" s="162"/>
      <c r="B55" s="162"/>
      <c r="C55" s="163">
        <v>31</v>
      </c>
      <c r="D55" s="163" t="s">
        <v>42</v>
      </c>
      <c r="E55" s="167">
        <v>71406</v>
      </c>
      <c r="F55" s="160">
        <v>69500</v>
      </c>
      <c r="G55" s="160">
        <v>104500</v>
      </c>
      <c r="H55" s="130">
        <f t="shared" si="4"/>
        <v>13869.533479328422</v>
      </c>
      <c r="I55" s="160">
        <v>104500</v>
      </c>
      <c r="J55" s="130">
        <f t="shared" si="5"/>
        <v>13869.533479328422</v>
      </c>
      <c r="K55" s="160">
        <v>97700</v>
      </c>
      <c r="L55" s="130">
        <f t="shared" si="6"/>
        <v>12967.018382108965</v>
      </c>
    </row>
    <row r="56" spans="1:12">
      <c r="A56" s="162"/>
      <c r="B56" s="162"/>
      <c r="C56" s="163">
        <v>51</v>
      </c>
      <c r="D56" s="163" t="s">
        <v>31</v>
      </c>
      <c r="E56" s="167">
        <v>60</v>
      </c>
      <c r="F56" s="160">
        <v>0</v>
      </c>
      <c r="G56" s="160">
        <v>0</v>
      </c>
      <c r="H56" s="130">
        <f t="shared" si="4"/>
        <v>0</v>
      </c>
      <c r="I56" s="160">
        <v>0</v>
      </c>
      <c r="J56" s="130">
        <f t="shared" si="5"/>
        <v>0</v>
      </c>
      <c r="K56" s="160">
        <v>0</v>
      </c>
      <c r="L56" s="130">
        <f t="shared" si="6"/>
        <v>0</v>
      </c>
    </row>
    <row r="57" spans="1:12" ht="25.5">
      <c r="A57" s="162"/>
      <c r="B57" s="162">
        <v>36</v>
      </c>
      <c r="C57" s="163"/>
      <c r="D57" s="189" t="s">
        <v>160</v>
      </c>
      <c r="E57" s="167">
        <f>E59</f>
        <v>4000</v>
      </c>
      <c r="F57" s="160">
        <f>F58+F59+F60+F61</f>
        <v>1000000</v>
      </c>
      <c r="G57" s="160">
        <f>G58+G59+G61</f>
        <v>5000</v>
      </c>
      <c r="H57" s="130">
        <f t="shared" si="4"/>
        <v>663.61404207313024</v>
      </c>
      <c r="I57" s="160">
        <f>I58+I59+I61</f>
        <v>5000</v>
      </c>
      <c r="J57" s="130">
        <f t="shared" si="5"/>
        <v>663.61404207313024</v>
      </c>
      <c r="K57" s="160">
        <f>K58+K59+K61</f>
        <v>5000</v>
      </c>
      <c r="L57" s="130">
        <f t="shared" si="6"/>
        <v>663.61404207313024</v>
      </c>
    </row>
    <row r="58" spans="1:12">
      <c r="A58" s="162"/>
      <c r="B58" s="162"/>
      <c r="C58" s="163">
        <v>12</v>
      </c>
      <c r="D58" s="190" t="s">
        <v>53</v>
      </c>
      <c r="E58" s="167"/>
      <c r="F58" s="160"/>
      <c r="G58" s="160">
        <v>0</v>
      </c>
      <c r="H58" s="130">
        <f t="shared" si="4"/>
        <v>0</v>
      </c>
      <c r="I58" s="160">
        <v>0</v>
      </c>
      <c r="J58" s="130">
        <f t="shared" si="5"/>
        <v>0</v>
      </c>
      <c r="K58" s="160">
        <v>0</v>
      </c>
      <c r="L58" s="130">
        <f t="shared" si="6"/>
        <v>0</v>
      </c>
    </row>
    <row r="59" spans="1:12">
      <c r="A59" s="162"/>
      <c r="B59" s="162"/>
      <c r="C59" s="163">
        <v>31</v>
      </c>
      <c r="D59" s="163" t="s">
        <v>42</v>
      </c>
      <c r="E59" s="167">
        <v>4000</v>
      </c>
      <c r="F59" s="160">
        <v>0</v>
      </c>
      <c r="G59" s="160">
        <v>5000</v>
      </c>
      <c r="H59" s="130">
        <f t="shared" si="4"/>
        <v>663.61404207313024</v>
      </c>
      <c r="I59" s="160">
        <v>5000</v>
      </c>
      <c r="J59" s="130">
        <f t="shared" si="5"/>
        <v>663.61404207313024</v>
      </c>
      <c r="K59" s="160">
        <v>5000</v>
      </c>
      <c r="L59" s="130">
        <f t="shared" si="6"/>
        <v>663.61404207313024</v>
      </c>
    </row>
    <row r="60" spans="1:12">
      <c r="A60" s="162"/>
      <c r="B60" s="162"/>
      <c r="C60" s="163">
        <v>52</v>
      </c>
      <c r="D60" s="163" t="s">
        <v>33</v>
      </c>
      <c r="E60" s="167"/>
      <c r="F60" s="160">
        <v>1000000</v>
      </c>
      <c r="G60" s="160"/>
      <c r="H60" s="130">
        <f t="shared" si="4"/>
        <v>0</v>
      </c>
      <c r="I60" s="160"/>
      <c r="J60" s="130">
        <f t="shared" si="5"/>
        <v>0</v>
      </c>
      <c r="K60" s="160"/>
      <c r="L60" s="130">
        <f t="shared" si="6"/>
        <v>0</v>
      </c>
    </row>
    <row r="61" spans="1:12">
      <c r="A61" s="162"/>
      <c r="B61" s="162"/>
      <c r="C61" s="163">
        <v>559</v>
      </c>
      <c r="D61" s="163" t="s">
        <v>154</v>
      </c>
      <c r="E61" s="167"/>
      <c r="F61" s="160">
        <v>0</v>
      </c>
      <c r="G61" s="160">
        <v>0</v>
      </c>
      <c r="H61" s="130">
        <f t="shared" si="4"/>
        <v>0</v>
      </c>
      <c r="I61" s="160">
        <v>0</v>
      </c>
      <c r="J61" s="130">
        <f t="shared" si="5"/>
        <v>0</v>
      </c>
      <c r="K61" s="160">
        <v>0</v>
      </c>
      <c r="L61" s="130">
        <f t="shared" si="6"/>
        <v>0</v>
      </c>
    </row>
    <row r="62" spans="1:12" ht="38.25">
      <c r="A62" s="162"/>
      <c r="B62" s="162">
        <v>37</v>
      </c>
      <c r="C62" s="163"/>
      <c r="D62" s="189" t="s">
        <v>161</v>
      </c>
      <c r="E62" s="198">
        <f>E64+E65+E67</f>
        <v>166700</v>
      </c>
      <c r="F62" s="197">
        <f>F63+F64+F65+F66+F67</f>
        <v>149000</v>
      </c>
      <c r="G62" s="197">
        <f>G64+G65+G66+G67</f>
        <v>24000</v>
      </c>
      <c r="H62" s="130">
        <f t="shared" si="4"/>
        <v>3185.3474019510249</v>
      </c>
      <c r="I62" s="197">
        <f>I64+I65+I66+I67</f>
        <v>24000</v>
      </c>
      <c r="J62" s="130">
        <f t="shared" si="5"/>
        <v>3185.3474019510249</v>
      </c>
      <c r="K62" s="197">
        <f>K64+K65+K66+K67</f>
        <v>12000</v>
      </c>
      <c r="L62" s="130">
        <f t="shared" si="6"/>
        <v>1592.6737009755125</v>
      </c>
    </row>
    <row r="63" spans="1:12">
      <c r="A63" s="162"/>
      <c r="B63" s="162"/>
      <c r="C63" s="163">
        <v>11</v>
      </c>
      <c r="D63" s="163" t="s">
        <v>51</v>
      </c>
      <c r="E63" s="198">
        <v>0</v>
      </c>
      <c r="F63" s="160">
        <v>22000</v>
      </c>
      <c r="G63" s="197"/>
      <c r="H63" s="130">
        <f t="shared" si="4"/>
        <v>0</v>
      </c>
      <c r="I63" s="197"/>
      <c r="J63" s="130">
        <f t="shared" si="5"/>
        <v>0</v>
      </c>
      <c r="K63" s="197"/>
      <c r="L63" s="130">
        <f t="shared" si="6"/>
        <v>0</v>
      </c>
    </row>
    <row r="64" spans="1:12">
      <c r="A64" s="162"/>
      <c r="B64" s="162"/>
      <c r="C64" s="163">
        <v>31</v>
      </c>
      <c r="D64" s="163" t="s">
        <v>42</v>
      </c>
      <c r="E64" s="167">
        <v>115200</v>
      </c>
      <c r="F64" s="160">
        <v>100000</v>
      </c>
      <c r="G64" s="160">
        <v>12000</v>
      </c>
      <c r="H64" s="130">
        <f t="shared" si="4"/>
        <v>1592.6737009755125</v>
      </c>
      <c r="I64" s="160">
        <v>12000</v>
      </c>
      <c r="J64" s="130">
        <f t="shared" si="5"/>
        <v>1592.6737009755125</v>
      </c>
      <c r="K64" s="160">
        <v>12000</v>
      </c>
      <c r="L64" s="130">
        <f t="shared" si="6"/>
        <v>1592.6737009755125</v>
      </c>
    </row>
    <row r="65" spans="1:12">
      <c r="A65" s="162"/>
      <c r="B65" s="162"/>
      <c r="C65" s="190">
        <v>51</v>
      </c>
      <c r="D65" s="190" t="s">
        <v>31</v>
      </c>
      <c r="E65" s="167">
        <v>7500</v>
      </c>
      <c r="F65" s="160">
        <v>0</v>
      </c>
      <c r="G65" s="160">
        <v>0</v>
      </c>
      <c r="H65" s="130">
        <f t="shared" si="4"/>
        <v>0</v>
      </c>
      <c r="I65" s="160">
        <v>0</v>
      </c>
      <c r="J65" s="130">
        <f t="shared" si="5"/>
        <v>0</v>
      </c>
      <c r="K65" s="160">
        <v>0</v>
      </c>
      <c r="L65" s="130">
        <f t="shared" si="6"/>
        <v>0</v>
      </c>
    </row>
    <row r="66" spans="1:12">
      <c r="A66" s="162"/>
      <c r="B66" s="162"/>
      <c r="C66" s="163">
        <v>52</v>
      </c>
      <c r="D66" s="163" t="s">
        <v>33</v>
      </c>
      <c r="E66" s="167"/>
      <c r="F66" s="160">
        <v>27000</v>
      </c>
      <c r="G66" s="160">
        <v>12000</v>
      </c>
      <c r="H66" s="130">
        <f t="shared" si="4"/>
        <v>1592.6737009755125</v>
      </c>
      <c r="I66" s="160">
        <v>12000</v>
      </c>
      <c r="J66" s="130">
        <f t="shared" si="5"/>
        <v>1592.6737009755125</v>
      </c>
      <c r="K66" s="160">
        <v>0</v>
      </c>
      <c r="L66" s="130">
        <f t="shared" si="6"/>
        <v>0</v>
      </c>
    </row>
    <row r="67" spans="1:12">
      <c r="A67" s="162"/>
      <c r="B67" s="162"/>
      <c r="C67" s="163">
        <v>61</v>
      </c>
      <c r="D67" s="190" t="s">
        <v>157</v>
      </c>
      <c r="E67" s="167">
        <v>44000</v>
      </c>
      <c r="F67" s="160">
        <v>0</v>
      </c>
      <c r="G67" s="160">
        <v>0</v>
      </c>
      <c r="H67" s="130">
        <f t="shared" si="4"/>
        <v>0</v>
      </c>
      <c r="I67" s="160">
        <v>0</v>
      </c>
      <c r="J67" s="130">
        <f t="shared" si="5"/>
        <v>0</v>
      </c>
      <c r="K67" s="160">
        <v>0</v>
      </c>
      <c r="L67" s="130">
        <f t="shared" si="6"/>
        <v>0</v>
      </c>
    </row>
    <row r="68" spans="1:12">
      <c r="A68" s="162"/>
      <c r="B68" s="162">
        <v>38</v>
      </c>
      <c r="C68" s="163"/>
      <c r="D68" s="159" t="s">
        <v>128</v>
      </c>
      <c r="E68" s="167">
        <f>E69</f>
        <v>240020</v>
      </c>
      <c r="F68" s="160">
        <f>F69</f>
        <v>1500</v>
      </c>
      <c r="G68" s="160">
        <f>G69</f>
        <v>14000</v>
      </c>
      <c r="H68" s="130">
        <f t="shared" si="4"/>
        <v>1858.1193178047647</v>
      </c>
      <c r="I68" s="160">
        <f>I69</f>
        <v>14000</v>
      </c>
      <c r="J68" s="130">
        <f t="shared" si="5"/>
        <v>1858.1193178047647</v>
      </c>
      <c r="K68" s="160">
        <f>K69</f>
        <v>14000</v>
      </c>
      <c r="L68" s="130">
        <f t="shared" si="6"/>
        <v>1858.1193178047647</v>
      </c>
    </row>
    <row r="69" spans="1:12">
      <c r="A69" s="162"/>
      <c r="B69" s="162"/>
      <c r="C69" s="163">
        <v>31</v>
      </c>
      <c r="D69" s="163" t="s">
        <v>42</v>
      </c>
      <c r="E69" s="167">
        <v>240020</v>
      </c>
      <c r="F69" s="160">
        <v>1500</v>
      </c>
      <c r="G69" s="160">
        <v>14000</v>
      </c>
      <c r="H69" s="130">
        <f t="shared" si="4"/>
        <v>1858.1193178047647</v>
      </c>
      <c r="I69" s="160">
        <v>14000</v>
      </c>
      <c r="J69" s="130">
        <f t="shared" si="5"/>
        <v>1858.1193178047647</v>
      </c>
      <c r="K69" s="160">
        <v>14000</v>
      </c>
      <c r="L69" s="130">
        <f t="shared" si="6"/>
        <v>1858.1193178047647</v>
      </c>
    </row>
    <row r="70" spans="1:12" ht="25.5">
      <c r="A70" s="169">
        <v>4</v>
      </c>
      <c r="B70" s="169"/>
      <c r="C70" s="169"/>
      <c r="D70" s="170" t="s">
        <v>129</v>
      </c>
      <c r="E70" s="194">
        <f>E71+E73+E78</f>
        <v>7046854</v>
      </c>
      <c r="F70" s="195">
        <f>F71+F73+F78</f>
        <v>1223095</v>
      </c>
      <c r="G70" s="195">
        <f>G71+G73+G78</f>
        <v>27285000</v>
      </c>
      <c r="H70" s="130">
        <f t="shared" si="4"/>
        <v>3621341.8275930719</v>
      </c>
      <c r="I70" s="195">
        <f>I71+I73+I78</f>
        <v>27278000</v>
      </c>
      <c r="J70" s="130">
        <f t="shared" si="5"/>
        <v>3620412.7679341692</v>
      </c>
      <c r="K70" s="195">
        <f>K71+K73+K78</f>
        <v>27296000</v>
      </c>
      <c r="L70" s="130">
        <f t="shared" si="6"/>
        <v>3622801.7784856325</v>
      </c>
    </row>
    <row r="71" spans="1:12" ht="25.5">
      <c r="A71" s="159"/>
      <c r="B71" s="159">
        <v>41</v>
      </c>
      <c r="C71" s="159"/>
      <c r="D71" s="171" t="s">
        <v>130</v>
      </c>
      <c r="E71" s="167">
        <f>E72</f>
        <v>17990</v>
      </c>
      <c r="F71" s="160">
        <f>F72</f>
        <v>20000</v>
      </c>
      <c r="G71" s="160">
        <f>G72</f>
        <v>50000</v>
      </c>
      <c r="H71" s="130">
        <f t="shared" si="4"/>
        <v>6636.1404207313026</v>
      </c>
      <c r="I71" s="160">
        <f>I72</f>
        <v>50000</v>
      </c>
      <c r="J71" s="130">
        <f t="shared" si="5"/>
        <v>6636.1404207313026</v>
      </c>
      <c r="K71" s="160">
        <f>K72</f>
        <v>50000</v>
      </c>
      <c r="L71" s="130">
        <f t="shared" si="6"/>
        <v>6636.1404207313026</v>
      </c>
    </row>
    <row r="72" spans="1:12">
      <c r="A72" s="159"/>
      <c r="B72" s="159"/>
      <c r="C72" s="163">
        <v>31</v>
      </c>
      <c r="D72" s="163" t="s">
        <v>42</v>
      </c>
      <c r="E72" s="167">
        <v>17990</v>
      </c>
      <c r="F72" s="160">
        <v>20000</v>
      </c>
      <c r="G72" s="160">
        <v>50000</v>
      </c>
      <c r="H72" s="130">
        <f t="shared" si="4"/>
        <v>6636.1404207313026</v>
      </c>
      <c r="I72" s="160">
        <v>50000</v>
      </c>
      <c r="J72" s="130">
        <f t="shared" si="5"/>
        <v>6636.1404207313026</v>
      </c>
      <c r="K72" s="161">
        <v>50000</v>
      </c>
      <c r="L72" s="130">
        <f t="shared" si="6"/>
        <v>6636.1404207313026</v>
      </c>
    </row>
    <row r="73" spans="1:12" ht="25.5">
      <c r="A73" s="159"/>
      <c r="B73" s="159">
        <v>42</v>
      </c>
      <c r="C73" s="163"/>
      <c r="D73" s="189" t="s">
        <v>152</v>
      </c>
      <c r="E73" s="167">
        <f>E74+E75+E76+E77</f>
        <v>6966364</v>
      </c>
      <c r="F73" s="160">
        <f>F74+F75+F76+F77</f>
        <v>993095</v>
      </c>
      <c r="G73" s="160">
        <f>G74+G75+G76+G77</f>
        <v>27135000</v>
      </c>
      <c r="H73" s="130">
        <f t="shared" si="4"/>
        <v>3601433.4063308779</v>
      </c>
      <c r="I73" s="160">
        <f>I74+I75+I76+I77</f>
        <v>27128000</v>
      </c>
      <c r="J73" s="130">
        <f t="shared" si="5"/>
        <v>3600504.3466719752</v>
      </c>
      <c r="K73" s="160">
        <f>K74+K75+K76+K77</f>
        <v>27146000</v>
      </c>
      <c r="L73" s="130">
        <f t="shared" si="6"/>
        <v>3602893.3572234386</v>
      </c>
    </row>
    <row r="74" spans="1:12">
      <c r="A74" s="159"/>
      <c r="B74" s="159"/>
      <c r="C74" s="163">
        <v>31</v>
      </c>
      <c r="D74" s="163" t="s">
        <v>42</v>
      </c>
      <c r="E74" s="167">
        <v>6460826</v>
      </c>
      <c r="F74" s="160">
        <v>969820</v>
      </c>
      <c r="G74" s="160">
        <v>27085000</v>
      </c>
      <c r="H74" s="130">
        <f t="shared" si="4"/>
        <v>3594797.2659101463</v>
      </c>
      <c r="I74" s="160">
        <v>27085000</v>
      </c>
      <c r="J74" s="130">
        <f t="shared" si="5"/>
        <v>3594797.2659101463</v>
      </c>
      <c r="K74" s="161">
        <v>27085000</v>
      </c>
      <c r="L74" s="130">
        <f t="shared" si="6"/>
        <v>3594797.2659101463</v>
      </c>
    </row>
    <row r="75" spans="1:12">
      <c r="A75" s="199"/>
      <c r="B75" s="199"/>
      <c r="C75" s="190">
        <v>51</v>
      </c>
      <c r="D75" s="190" t="s">
        <v>31</v>
      </c>
      <c r="E75" s="168">
        <v>195080</v>
      </c>
      <c r="F75" s="168">
        <v>23275</v>
      </c>
      <c r="G75" s="168">
        <v>0</v>
      </c>
      <c r="H75" s="130">
        <f t="shared" si="4"/>
        <v>0</v>
      </c>
      <c r="I75" s="168">
        <v>0</v>
      </c>
      <c r="J75" s="130">
        <f t="shared" si="5"/>
        <v>0</v>
      </c>
      <c r="K75" s="168"/>
      <c r="L75" s="130">
        <f t="shared" si="6"/>
        <v>0</v>
      </c>
    </row>
    <row r="76" spans="1:12">
      <c r="A76" s="199"/>
      <c r="B76" s="199"/>
      <c r="C76" s="163">
        <v>52</v>
      </c>
      <c r="D76" s="163" t="s">
        <v>33</v>
      </c>
      <c r="E76" s="168">
        <v>25779</v>
      </c>
      <c r="F76" s="168">
        <v>0</v>
      </c>
      <c r="G76" s="168">
        <v>0</v>
      </c>
      <c r="H76" s="130">
        <f t="shared" si="4"/>
        <v>0</v>
      </c>
      <c r="I76" s="168">
        <v>43000</v>
      </c>
      <c r="J76" s="130">
        <f t="shared" si="5"/>
        <v>5707.08076182892</v>
      </c>
      <c r="K76" s="168">
        <v>61000</v>
      </c>
      <c r="L76" s="130">
        <f t="shared" si="6"/>
        <v>8096.0913132921887</v>
      </c>
    </row>
    <row r="77" spans="1:12">
      <c r="A77" s="199"/>
      <c r="B77" s="199"/>
      <c r="C77" s="163">
        <v>61</v>
      </c>
      <c r="D77" s="190" t="s">
        <v>157</v>
      </c>
      <c r="E77" s="168">
        <v>284679</v>
      </c>
      <c r="F77" s="168">
        <v>0</v>
      </c>
      <c r="G77" s="168">
        <v>50000</v>
      </c>
      <c r="H77" s="130">
        <f t="shared" si="4"/>
        <v>6636.1404207313026</v>
      </c>
      <c r="I77" s="168">
        <v>0</v>
      </c>
      <c r="J77" s="130">
        <f t="shared" si="5"/>
        <v>0</v>
      </c>
      <c r="K77" s="168">
        <v>0</v>
      </c>
      <c r="L77" s="130">
        <f t="shared" si="6"/>
        <v>0</v>
      </c>
    </row>
    <row r="78" spans="1:12" ht="30">
      <c r="A78" s="199"/>
      <c r="B78" s="200">
        <v>45</v>
      </c>
      <c r="C78" s="199"/>
      <c r="D78" s="201" t="s">
        <v>162</v>
      </c>
      <c r="E78" s="168">
        <f>E79</f>
        <v>62500</v>
      </c>
      <c r="F78" s="168">
        <f>F79+F80</f>
        <v>210000</v>
      </c>
      <c r="G78" s="168">
        <f>G79+G80</f>
        <v>100000</v>
      </c>
      <c r="H78" s="130">
        <f t="shared" si="4"/>
        <v>13272.280841462605</v>
      </c>
      <c r="I78" s="168">
        <f>I80+I79</f>
        <v>100000</v>
      </c>
      <c r="J78" s="130">
        <f t="shared" si="5"/>
        <v>13272.280841462605</v>
      </c>
      <c r="K78" s="168">
        <f>K80+K79</f>
        <v>100000</v>
      </c>
      <c r="L78" s="130">
        <f t="shared" si="6"/>
        <v>13272.280841462605</v>
      </c>
    </row>
    <row r="79" spans="1:12">
      <c r="A79" s="199"/>
      <c r="B79" s="199"/>
      <c r="C79" s="163">
        <v>11</v>
      </c>
      <c r="D79" s="163" t="s">
        <v>51</v>
      </c>
      <c r="E79" s="168">
        <v>62500</v>
      </c>
      <c r="F79" s="168">
        <v>100000</v>
      </c>
      <c r="G79" s="168">
        <v>0</v>
      </c>
      <c r="H79" s="130">
        <f t="shared" si="4"/>
        <v>0</v>
      </c>
      <c r="I79" s="168">
        <v>0</v>
      </c>
      <c r="J79" s="130">
        <f t="shared" si="5"/>
        <v>0</v>
      </c>
      <c r="K79" s="168">
        <v>0</v>
      </c>
      <c r="L79" s="130">
        <f t="shared" si="6"/>
        <v>0</v>
      </c>
    </row>
    <row r="80" spans="1:12">
      <c r="A80" s="199"/>
      <c r="B80" s="199"/>
      <c r="C80" s="163">
        <v>31</v>
      </c>
      <c r="D80" s="163" t="s">
        <v>42</v>
      </c>
      <c r="E80" s="168"/>
      <c r="F80" s="168">
        <v>110000</v>
      </c>
      <c r="G80" s="168">
        <v>100000</v>
      </c>
      <c r="H80" s="130">
        <f t="shared" si="4"/>
        <v>13272.280841462605</v>
      </c>
      <c r="I80" s="168">
        <v>100000</v>
      </c>
      <c r="J80" s="130">
        <f t="shared" si="5"/>
        <v>13272.280841462605</v>
      </c>
      <c r="K80" s="168">
        <v>100000</v>
      </c>
      <c r="L80" s="130">
        <f t="shared" si="6"/>
        <v>13272.280841462605</v>
      </c>
    </row>
    <row r="81" spans="1:12">
      <c r="A81" s="199"/>
      <c r="B81" s="199"/>
      <c r="C81" s="199"/>
      <c r="D81" s="199"/>
      <c r="E81" s="168"/>
      <c r="F81" s="168"/>
      <c r="G81" s="168"/>
      <c r="H81" s="168"/>
      <c r="I81" s="168"/>
      <c r="J81" s="168"/>
      <c r="K81" s="168"/>
      <c r="L81" s="168"/>
    </row>
    <row r="82" spans="1:12">
      <c r="A82" s="199"/>
      <c r="B82" s="199"/>
      <c r="C82" s="199"/>
      <c r="D82" s="199"/>
      <c r="E82" s="168"/>
      <c r="F82" s="168"/>
      <c r="G82" s="168"/>
      <c r="H82" s="168"/>
      <c r="I82" s="168"/>
      <c r="J82" s="168"/>
      <c r="K82" s="168"/>
      <c r="L82" s="168"/>
    </row>
  </sheetData>
  <autoFilter ref="H1:H82" xr:uid="{B44ABAF2-F7A4-4D53-B17E-CF4FF7645A94}"/>
  <mergeCells count="4">
    <mergeCell ref="A2:K2"/>
    <mergeCell ref="A4:K4"/>
    <mergeCell ref="A6:K6"/>
    <mergeCell ref="A31:K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5913F-F455-40F4-B94B-A6EE9A8952FD}">
  <sheetPr codeName="List2"/>
  <dimension ref="A1:Q116"/>
  <sheetViews>
    <sheetView tabSelected="1" workbookViewId="0">
      <selection activeCell="D20" sqref="D20"/>
    </sheetView>
  </sheetViews>
  <sheetFormatPr defaultRowHeight="12.75"/>
  <cols>
    <col min="1" max="1" width="9.5703125" style="49" customWidth="1"/>
    <col min="2" max="2" width="12" style="49" bestFit="1" customWidth="1"/>
    <col min="3" max="3" width="5.7109375" style="49" customWidth="1"/>
    <col min="4" max="4" width="72" style="49" customWidth="1"/>
    <col min="5" max="5" width="58" style="49" hidden="1" customWidth="1"/>
    <col min="6" max="6" width="69.7109375" style="93" hidden="1" customWidth="1"/>
    <col min="7" max="7" width="20.140625" style="49" customWidth="1"/>
    <col min="8" max="8" width="15.42578125" style="49" customWidth="1"/>
    <col min="9" max="9" width="14.5703125" style="49" customWidth="1"/>
    <col min="10" max="11" width="15.42578125" style="49" bestFit="1" customWidth="1"/>
    <col min="12" max="12" width="11.7109375" style="49" bestFit="1" customWidth="1"/>
    <col min="13" max="13" width="15.42578125" style="49" bestFit="1" customWidth="1"/>
    <col min="14" max="14" width="9.42578125" style="49" bestFit="1" customWidth="1"/>
    <col min="15" max="15" width="15.42578125" style="49" bestFit="1" customWidth="1"/>
    <col min="16" max="16" width="9.42578125" style="49" bestFit="1" customWidth="1"/>
    <col min="17" max="256" width="9.140625" style="49"/>
    <col min="257" max="257" width="9.5703125" style="49" customWidth="1"/>
    <col min="258" max="258" width="12" style="49" bestFit="1" customWidth="1"/>
    <col min="259" max="259" width="5.7109375" style="49" customWidth="1"/>
    <col min="260" max="260" width="72" style="49" customWidth="1"/>
    <col min="261" max="262" width="0" style="49" hidden="1" customWidth="1"/>
    <col min="263" max="263" width="20.140625" style="49" customWidth="1"/>
    <col min="264" max="264" width="15.42578125" style="49" customWidth="1"/>
    <col min="265" max="265" width="14.5703125" style="49" customWidth="1"/>
    <col min="266" max="267" width="15.42578125" style="49" bestFit="1" customWidth="1"/>
    <col min="268" max="268" width="11.7109375" style="49" bestFit="1" customWidth="1"/>
    <col min="269" max="269" width="15.42578125" style="49" bestFit="1" customWidth="1"/>
    <col min="270" max="270" width="9.42578125" style="49" bestFit="1" customWidth="1"/>
    <col min="271" max="271" width="15.42578125" style="49" bestFit="1" customWidth="1"/>
    <col min="272" max="272" width="9.42578125" style="49" bestFit="1" customWidth="1"/>
    <col min="273" max="512" width="9.140625" style="49"/>
    <col min="513" max="513" width="9.5703125" style="49" customWidth="1"/>
    <col min="514" max="514" width="12" style="49" bestFit="1" customWidth="1"/>
    <col min="515" max="515" width="5.7109375" style="49" customWidth="1"/>
    <col min="516" max="516" width="72" style="49" customWidth="1"/>
    <col min="517" max="518" width="0" style="49" hidden="1" customWidth="1"/>
    <col min="519" max="519" width="20.140625" style="49" customWidth="1"/>
    <col min="520" max="520" width="15.42578125" style="49" customWidth="1"/>
    <col min="521" max="521" width="14.5703125" style="49" customWidth="1"/>
    <col min="522" max="523" width="15.42578125" style="49" bestFit="1" customWidth="1"/>
    <col min="524" max="524" width="11.7109375" style="49" bestFit="1" customWidth="1"/>
    <col min="525" max="525" width="15.42578125" style="49" bestFit="1" customWidth="1"/>
    <col min="526" max="526" width="9.42578125" style="49" bestFit="1" customWidth="1"/>
    <col min="527" max="527" width="15.42578125" style="49" bestFit="1" customWidth="1"/>
    <col min="528" max="528" width="9.42578125" style="49" bestFit="1" customWidth="1"/>
    <col min="529" max="768" width="9.140625" style="49"/>
    <col min="769" max="769" width="9.5703125" style="49" customWidth="1"/>
    <col min="770" max="770" width="12" style="49" bestFit="1" customWidth="1"/>
    <col min="771" max="771" width="5.7109375" style="49" customWidth="1"/>
    <col min="772" max="772" width="72" style="49" customWidth="1"/>
    <col min="773" max="774" width="0" style="49" hidden="1" customWidth="1"/>
    <col min="775" max="775" width="20.140625" style="49" customWidth="1"/>
    <col min="776" max="776" width="15.42578125" style="49" customWidth="1"/>
    <col min="777" max="777" width="14.5703125" style="49" customWidth="1"/>
    <col min="778" max="779" width="15.42578125" style="49" bestFit="1" customWidth="1"/>
    <col min="780" max="780" width="11.7109375" style="49" bestFit="1" customWidth="1"/>
    <col min="781" max="781" width="15.42578125" style="49" bestFit="1" customWidth="1"/>
    <col min="782" max="782" width="9.42578125" style="49" bestFit="1" customWidth="1"/>
    <col min="783" max="783" width="15.42578125" style="49" bestFit="1" customWidth="1"/>
    <col min="784" max="784" width="9.42578125" style="49" bestFit="1" customWidth="1"/>
    <col min="785" max="1024" width="9.140625" style="49"/>
    <col min="1025" max="1025" width="9.5703125" style="49" customWidth="1"/>
    <col min="1026" max="1026" width="12" style="49" bestFit="1" customWidth="1"/>
    <col min="1027" max="1027" width="5.7109375" style="49" customWidth="1"/>
    <col min="1028" max="1028" width="72" style="49" customWidth="1"/>
    <col min="1029" max="1030" width="0" style="49" hidden="1" customWidth="1"/>
    <col min="1031" max="1031" width="20.140625" style="49" customWidth="1"/>
    <col min="1032" max="1032" width="15.42578125" style="49" customWidth="1"/>
    <col min="1033" max="1033" width="14.5703125" style="49" customWidth="1"/>
    <col min="1034" max="1035" width="15.42578125" style="49" bestFit="1" customWidth="1"/>
    <col min="1036" max="1036" width="11.7109375" style="49" bestFit="1" customWidth="1"/>
    <col min="1037" max="1037" width="15.42578125" style="49" bestFit="1" customWidth="1"/>
    <col min="1038" max="1038" width="9.42578125" style="49" bestFit="1" customWidth="1"/>
    <col min="1039" max="1039" width="15.42578125" style="49" bestFit="1" customWidth="1"/>
    <col min="1040" max="1040" width="9.42578125" style="49" bestFit="1" customWidth="1"/>
    <col min="1041" max="1280" width="9.140625" style="49"/>
    <col min="1281" max="1281" width="9.5703125" style="49" customWidth="1"/>
    <col min="1282" max="1282" width="12" style="49" bestFit="1" customWidth="1"/>
    <col min="1283" max="1283" width="5.7109375" style="49" customWidth="1"/>
    <col min="1284" max="1284" width="72" style="49" customWidth="1"/>
    <col min="1285" max="1286" width="0" style="49" hidden="1" customWidth="1"/>
    <col min="1287" max="1287" width="20.140625" style="49" customWidth="1"/>
    <col min="1288" max="1288" width="15.42578125" style="49" customWidth="1"/>
    <col min="1289" max="1289" width="14.5703125" style="49" customWidth="1"/>
    <col min="1290" max="1291" width="15.42578125" style="49" bestFit="1" customWidth="1"/>
    <col min="1292" max="1292" width="11.7109375" style="49" bestFit="1" customWidth="1"/>
    <col min="1293" max="1293" width="15.42578125" style="49" bestFit="1" customWidth="1"/>
    <col min="1294" max="1294" width="9.42578125" style="49" bestFit="1" customWidth="1"/>
    <col min="1295" max="1295" width="15.42578125" style="49" bestFit="1" customWidth="1"/>
    <col min="1296" max="1296" width="9.42578125" style="49" bestFit="1" customWidth="1"/>
    <col min="1297" max="1536" width="9.140625" style="49"/>
    <col min="1537" max="1537" width="9.5703125" style="49" customWidth="1"/>
    <col min="1538" max="1538" width="12" style="49" bestFit="1" customWidth="1"/>
    <col min="1539" max="1539" width="5.7109375" style="49" customWidth="1"/>
    <col min="1540" max="1540" width="72" style="49" customWidth="1"/>
    <col min="1541" max="1542" width="0" style="49" hidden="1" customWidth="1"/>
    <col min="1543" max="1543" width="20.140625" style="49" customWidth="1"/>
    <col min="1544" max="1544" width="15.42578125" style="49" customWidth="1"/>
    <col min="1545" max="1545" width="14.5703125" style="49" customWidth="1"/>
    <col min="1546" max="1547" width="15.42578125" style="49" bestFit="1" customWidth="1"/>
    <col min="1548" max="1548" width="11.7109375" style="49" bestFit="1" customWidth="1"/>
    <col min="1549" max="1549" width="15.42578125" style="49" bestFit="1" customWidth="1"/>
    <col min="1550" max="1550" width="9.42578125" style="49" bestFit="1" customWidth="1"/>
    <col min="1551" max="1551" width="15.42578125" style="49" bestFit="1" customWidth="1"/>
    <col min="1552" max="1552" width="9.42578125" style="49" bestFit="1" customWidth="1"/>
    <col min="1553" max="1792" width="9.140625" style="49"/>
    <col min="1793" max="1793" width="9.5703125" style="49" customWidth="1"/>
    <col min="1794" max="1794" width="12" style="49" bestFit="1" customWidth="1"/>
    <col min="1795" max="1795" width="5.7109375" style="49" customWidth="1"/>
    <col min="1796" max="1796" width="72" style="49" customWidth="1"/>
    <col min="1797" max="1798" width="0" style="49" hidden="1" customWidth="1"/>
    <col min="1799" max="1799" width="20.140625" style="49" customWidth="1"/>
    <col min="1800" max="1800" width="15.42578125" style="49" customWidth="1"/>
    <col min="1801" max="1801" width="14.5703125" style="49" customWidth="1"/>
    <col min="1802" max="1803" width="15.42578125" style="49" bestFit="1" customWidth="1"/>
    <col min="1804" max="1804" width="11.7109375" style="49" bestFit="1" customWidth="1"/>
    <col min="1805" max="1805" width="15.42578125" style="49" bestFit="1" customWidth="1"/>
    <col min="1806" max="1806" width="9.42578125" style="49" bestFit="1" customWidth="1"/>
    <col min="1807" max="1807" width="15.42578125" style="49" bestFit="1" customWidth="1"/>
    <col min="1808" max="1808" width="9.42578125" style="49" bestFit="1" customWidth="1"/>
    <col min="1809" max="2048" width="9.140625" style="49"/>
    <col min="2049" max="2049" width="9.5703125" style="49" customWidth="1"/>
    <col min="2050" max="2050" width="12" style="49" bestFit="1" customWidth="1"/>
    <col min="2051" max="2051" width="5.7109375" style="49" customWidth="1"/>
    <col min="2052" max="2052" width="72" style="49" customWidth="1"/>
    <col min="2053" max="2054" width="0" style="49" hidden="1" customWidth="1"/>
    <col min="2055" max="2055" width="20.140625" style="49" customWidth="1"/>
    <col min="2056" max="2056" width="15.42578125" style="49" customWidth="1"/>
    <col min="2057" max="2057" width="14.5703125" style="49" customWidth="1"/>
    <col min="2058" max="2059" width="15.42578125" style="49" bestFit="1" customWidth="1"/>
    <col min="2060" max="2060" width="11.7109375" style="49" bestFit="1" customWidth="1"/>
    <col min="2061" max="2061" width="15.42578125" style="49" bestFit="1" customWidth="1"/>
    <col min="2062" max="2062" width="9.42578125" style="49" bestFit="1" customWidth="1"/>
    <col min="2063" max="2063" width="15.42578125" style="49" bestFit="1" customWidth="1"/>
    <col min="2064" max="2064" width="9.42578125" style="49" bestFit="1" customWidth="1"/>
    <col min="2065" max="2304" width="9.140625" style="49"/>
    <col min="2305" max="2305" width="9.5703125" style="49" customWidth="1"/>
    <col min="2306" max="2306" width="12" style="49" bestFit="1" customWidth="1"/>
    <col min="2307" max="2307" width="5.7109375" style="49" customWidth="1"/>
    <col min="2308" max="2308" width="72" style="49" customWidth="1"/>
    <col min="2309" max="2310" width="0" style="49" hidden="1" customWidth="1"/>
    <col min="2311" max="2311" width="20.140625" style="49" customWidth="1"/>
    <col min="2312" max="2312" width="15.42578125" style="49" customWidth="1"/>
    <col min="2313" max="2313" width="14.5703125" style="49" customWidth="1"/>
    <col min="2314" max="2315" width="15.42578125" style="49" bestFit="1" customWidth="1"/>
    <col min="2316" max="2316" width="11.7109375" style="49" bestFit="1" customWidth="1"/>
    <col min="2317" max="2317" width="15.42578125" style="49" bestFit="1" customWidth="1"/>
    <col min="2318" max="2318" width="9.42578125" style="49" bestFit="1" customWidth="1"/>
    <col min="2319" max="2319" width="15.42578125" style="49" bestFit="1" customWidth="1"/>
    <col min="2320" max="2320" width="9.42578125" style="49" bestFit="1" customWidth="1"/>
    <col min="2321" max="2560" width="9.140625" style="49"/>
    <col min="2561" max="2561" width="9.5703125" style="49" customWidth="1"/>
    <col min="2562" max="2562" width="12" style="49" bestFit="1" customWidth="1"/>
    <col min="2563" max="2563" width="5.7109375" style="49" customWidth="1"/>
    <col min="2564" max="2564" width="72" style="49" customWidth="1"/>
    <col min="2565" max="2566" width="0" style="49" hidden="1" customWidth="1"/>
    <col min="2567" max="2567" width="20.140625" style="49" customWidth="1"/>
    <col min="2568" max="2568" width="15.42578125" style="49" customWidth="1"/>
    <col min="2569" max="2569" width="14.5703125" style="49" customWidth="1"/>
    <col min="2570" max="2571" width="15.42578125" style="49" bestFit="1" customWidth="1"/>
    <col min="2572" max="2572" width="11.7109375" style="49" bestFit="1" customWidth="1"/>
    <col min="2573" max="2573" width="15.42578125" style="49" bestFit="1" customWidth="1"/>
    <col min="2574" max="2574" width="9.42578125" style="49" bestFit="1" customWidth="1"/>
    <col min="2575" max="2575" width="15.42578125" style="49" bestFit="1" customWidth="1"/>
    <col min="2576" max="2576" width="9.42578125" style="49" bestFit="1" customWidth="1"/>
    <col min="2577" max="2816" width="9.140625" style="49"/>
    <col min="2817" max="2817" width="9.5703125" style="49" customWidth="1"/>
    <col min="2818" max="2818" width="12" style="49" bestFit="1" customWidth="1"/>
    <col min="2819" max="2819" width="5.7109375" style="49" customWidth="1"/>
    <col min="2820" max="2820" width="72" style="49" customWidth="1"/>
    <col min="2821" max="2822" width="0" style="49" hidden="1" customWidth="1"/>
    <col min="2823" max="2823" width="20.140625" style="49" customWidth="1"/>
    <col min="2824" max="2824" width="15.42578125" style="49" customWidth="1"/>
    <col min="2825" max="2825" width="14.5703125" style="49" customWidth="1"/>
    <col min="2826" max="2827" width="15.42578125" style="49" bestFit="1" customWidth="1"/>
    <col min="2828" max="2828" width="11.7109375" style="49" bestFit="1" customWidth="1"/>
    <col min="2829" max="2829" width="15.42578125" style="49" bestFit="1" customWidth="1"/>
    <col min="2830" max="2830" width="9.42578125" style="49" bestFit="1" customWidth="1"/>
    <col min="2831" max="2831" width="15.42578125" style="49" bestFit="1" customWidth="1"/>
    <col min="2832" max="2832" width="9.42578125" style="49" bestFit="1" customWidth="1"/>
    <col min="2833" max="3072" width="9.140625" style="49"/>
    <col min="3073" max="3073" width="9.5703125" style="49" customWidth="1"/>
    <col min="3074" max="3074" width="12" style="49" bestFit="1" customWidth="1"/>
    <col min="3075" max="3075" width="5.7109375" style="49" customWidth="1"/>
    <col min="3076" max="3076" width="72" style="49" customWidth="1"/>
    <col min="3077" max="3078" width="0" style="49" hidden="1" customWidth="1"/>
    <col min="3079" max="3079" width="20.140625" style="49" customWidth="1"/>
    <col min="3080" max="3080" width="15.42578125" style="49" customWidth="1"/>
    <col min="3081" max="3081" width="14.5703125" style="49" customWidth="1"/>
    <col min="3082" max="3083" width="15.42578125" style="49" bestFit="1" customWidth="1"/>
    <col min="3084" max="3084" width="11.7109375" style="49" bestFit="1" customWidth="1"/>
    <col min="3085" max="3085" width="15.42578125" style="49" bestFit="1" customWidth="1"/>
    <col min="3086" max="3086" width="9.42578125" style="49" bestFit="1" customWidth="1"/>
    <col min="3087" max="3087" width="15.42578125" style="49" bestFit="1" customWidth="1"/>
    <col min="3088" max="3088" width="9.42578125" style="49" bestFit="1" customWidth="1"/>
    <col min="3089" max="3328" width="9.140625" style="49"/>
    <col min="3329" max="3329" width="9.5703125" style="49" customWidth="1"/>
    <col min="3330" max="3330" width="12" style="49" bestFit="1" customWidth="1"/>
    <col min="3331" max="3331" width="5.7109375" style="49" customWidth="1"/>
    <col min="3332" max="3332" width="72" style="49" customWidth="1"/>
    <col min="3333" max="3334" width="0" style="49" hidden="1" customWidth="1"/>
    <col min="3335" max="3335" width="20.140625" style="49" customWidth="1"/>
    <col min="3336" max="3336" width="15.42578125" style="49" customWidth="1"/>
    <col min="3337" max="3337" width="14.5703125" style="49" customWidth="1"/>
    <col min="3338" max="3339" width="15.42578125" style="49" bestFit="1" customWidth="1"/>
    <col min="3340" max="3340" width="11.7109375" style="49" bestFit="1" customWidth="1"/>
    <col min="3341" max="3341" width="15.42578125" style="49" bestFit="1" customWidth="1"/>
    <col min="3342" max="3342" width="9.42578125" style="49" bestFit="1" customWidth="1"/>
    <col min="3343" max="3343" width="15.42578125" style="49" bestFit="1" customWidth="1"/>
    <col min="3344" max="3344" width="9.42578125" style="49" bestFit="1" customWidth="1"/>
    <col min="3345" max="3584" width="9.140625" style="49"/>
    <col min="3585" max="3585" width="9.5703125" style="49" customWidth="1"/>
    <col min="3586" max="3586" width="12" style="49" bestFit="1" customWidth="1"/>
    <col min="3587" max="3587" width="5.7109375" style="49" customWidth="1"/>
    <col min="3588" max="3588" width="72" style="49" customWidth="1"/>
    <col min="3589" max="3590" width="0" style="49" hidden="1" customWidth="1"/>
    <col min="3591" max="3591" width="20.140625" style="49" customWidth="1"/>
    <col min="3592" max="3592" width="15.42578125" style="49" customWidth="1"/>
    <col min="3593" max="3593" width="14.5703125" style="49" customWidth="1"/>
    <col min="3594" max="3595" width="15.42578125" style="49" bestFit="1" customWidth="1"/>
    <col min="3596" max="3596" width="11.7109375" style="49" bestFit="1" customWidth="1"/>
    <col min="3597" max="3597" width="15.42578125" style="49" bestFit="1" customWidth="1"/>
    <col min="3598" max="3598" width="9.42578125" style="49" bestFit="1" customWidth="1"/>
    <col min="3599" max="3599" width="15.42578125" style="49" bestFit="1" customWidth="1"/>
    <col min="3600" max="3600" width="9.42578125" style="49" bestFit="1" customWidth="1"/>
    <col min="3601" max="3840" width="9.140625" style="49"/>
    <col min="3841" max="3841" width="9.5703125" style="49" customWidth="1"/>
    <col min="3842" max="3842" width="12" style="49" bestFit="1" customWidth="1"/>
    <col min="3843" max="3843" width="5.7109375" style="49" customWidth="1"/>
    <col min="3844" max="3844" width="72" style="49" customWidth="1"/>
    <col min="3845" max="3846" width="0" style="49" hidden="1" customWidth="1"/>
    <col min="3847" max="3847" width="20.140625" style="49" customWidth="1"/>
    <col min="3848" max="3848" width="15.42578125" style="49" customWidth="1"/>
    <col min="3849" max="3849" width="14.5703125" style="49" customWidth="1"/>
    <col min="3850" max="3851" width="15.42578125" style="49" bestFit="1" customWidth="1"/>
    <col min="3852" max="3852" width="11.7109375" style="49" bestFit="1" customWidth="1"/>
    <col min="3853" max="3853" width="15.42578125" style="49" bestFit="1" customWidth="1"/>
    <col min="3854" max="3854" width="9.42578125" style="49" bestFit="1" customWidth="1"/>
    <col min="3855" max="3855" width="15.42578125" style="49" bestFit="1" customWidth="1"/>
    <col min="3856" max="3856" width="9.42578125" style="49" bestFit="1" customWidth="1"/>
    <col min="3857" max="4096" width="9.140625" style="49"/>
    <col min="4097" max="4097" width="9.5703125" style="49" customWidth="1"/>
    <col min="4098" max="4098" width="12" style="49" bestFit="1" customWidth="1"/>
    <col min="4099" max="4099" width="5.7109375" style="49" customWidth="1"/>
    <col min="4100" max="4100" width="72" style="49" customWidth="1"/>
    <col min="4101" max="4102" width="0" style="49" hidden="1" customWidth="1"/>
    <col min="4103" max="4103" width="20.140625" style="49" customWidth="1"/>
    <col min="4104" max="4104" width="15.42578125" style="49" customWidth="1"/>
    <col min="4105" max="4105" width="14.5703125" style="49" customWidth="1"/>
    <col min="4106" max="4107" width="15.42578125" style="49" bestFit="1" customWidth="1"/>
    <col min="4108" max="4108" width="11.7109375" style="49" bestFit="1" customWidth="1"/>
    <col min="4109" max="4109" width="15.42578125" style="49" bestFit="1" customWidth="1"/>
    <col min="4110" max="4110" width="9.42578125" style="49" bestFit="1" customWidth="1"/>
    <col min="4111" max="4111" width="15.42578125" style="49" bestFit="1" customWidth="1"/>
    <col min="4112" max="4112" width="9.42578125" style="49" bestFit="1" customWidth="1"/>
    <col min="4113" max="4352" width="9.140625" style="49"/>
    <col min="4353" max="4353" width="9.5703125" style="49" customWidth="1"/>
    <col min="4354" max="4354" width="12" style="49" bestFit="1" customWidth="1"/>
    <col min="4355" max="4355" width="5.7109375" style="49" customWidth="1"/>
    <col min="4356" max="4356" width="72" style="49" customWidth="1"/>
    <col min="4357" max="4358" width="0" style="49" hidden="1" customWidth="1"/>
    <col min="4359" max="4359" width="20.140625" style="49" customWidth="1"/>
    <col min="4360" max="4360" width="15.42578125" style="49" customWidth="1"/>
    <col min="4361" max="4361" width="14.5703125" style="49" customWidth="1"/>
    <col min="4362" max="4363" width="15.42578125" style="49" bestFit="1" customWidth="1"/>
    <col min="4364" max="4364" width="11.7109375" style="49" bestFit="1" customWidth="1"/>
    <col min="4365" max="4365" width="15.42578125" style="49" bestFit="1" customWidth="1"/>
    <col min="4366" max="4366" width="9.42578125" style="49" bestFit="1" customWidth="1"/>
    <col min="4367" max="4367" width="15.42578125" style="49" bestFit="1" customWidth="1"/>
    <col min="4368" max="4368" width="9.42578125" style="49" bestFit="1" customWidth="1"/>
    <col min="4369" max="4608" width="9.140625" style="49"/>
    <col min="4609" max="4609" width="9.5703125" style="49" customWidth="1"/>
    <col min="4610" max="4610" width="12" style="49" bestFit="1" customWidth="1"/>
    <col min="4611" max="4611" width="5.7109375" style="49" customWidth="1"/>
    <col min="4612" max="4612" width="72" style="49" customWidth="1"/>
    <col min="4613" max="4614" width="0" style="49" hidden="1" customWidth="1"/>
    <col min="4615" max="4615" width="20.140625" style="49" customWidth="1"/>
    <col min="4616" max="4616" width="15.42578125" style="49" customWidth="1"/>
    <col min="4617" max="4617" width="14.5703125" style="49" customWidth="1"/>
    <col min="4618" max="4619" width="15.42578125" style="49" bestFit="1" customWidth="1"/>
    <col min="4620" max="4620" width="11.7109375" style="49" bestFit="1" customWidth="1"/>
    <col min="4621" max="4621" width="15.42578125" style="49" bestFit="1" customWidth="1"/>
    <col min="4622" max="4622" width="9.42578125" style="49" bestFit="1" customWidth="1"/>
    <col min="4623" max="4623" width="15.42578125" style="49" bestFit="1" customWidth="1"/>
    <col min="4624" max="4624" width="9.42578125" style="49" bestFit="1" customWidth="1"/>
    <col min="4625" max="4864" width="9.140625" style="49"/>
    <col min="4865" max="4865" width="9.5703125" style="49" customWidth="1"/>
    <col min="4866" max="4866" width="12" style="49" bestFit="1" customWidth="1"/>
    <col min="4867" max="4867" width="5.7109375" style="49" customWidth="1"/>
    <col min="4868" max="4868" width="72" style="49" customWidth="1"/>
    <col min="4869" max="4870" width="0" style="49" hidden="1" customWidth="1"/>
    <col min="4871" max="4871" width="20.140625" style="49" customWidth="1"/>
    <col min="4872" max="4872" width="15.42578125" style="49" customWidth="1"/>
    <col min="4873" max="4873" width="14.5703125" style="49" customWidth="1"/>
    <col min="4874" max="4875" width="15.42578125" style="49" bestFit="1" customWidth="1"/>
    <col min="4876" max="4876" width="11.7109375" style="49" bestFit="1" customWidth="1"/>
    <col min="4877" max="4877" width="15.42578125" style="49" bestFit="1" customWidth="1"/>
    <col min="4878" max="4878" width="9.42578125" style="49" bestFit="1" customWidth="1"/>
    <col min="4879" max="4879" width="15.42578125" style="49" bestFit="1" customWidth="1"/>
    <col min="4880" max="4880" width="9.42578125" style="49" bestFit="1" customWidth="1"/>
    <col min="4881" max="5120" width="9.140625" style="49"/>
    <col min="5121" max="5121" width="9.5703125" style="49" customWidth="1"/>
    <col min="5122" max="5122" width="12" style="49" bestFit="1" customWidth="1"/>
    <col min="5123" max="5123" width="5.7109375" style="49" customWidth="1"/>
    <col min="5124" max="5124" width="72" style="49" customWidth="1"/>
    <col min="5125" max="5126" width="0" style="49" hidden="1" customWidth="1"/>
    <col min="5127" max="5127" width="20.140625" style="49" customWidth="1"/>
    <col min="5128" max="5128" width="15.42578125" style="49" customWidth="1"/>
    <col min="5129" max="5129" width="14.5703125" style="49" customWidth="1"/>
    <col min="5130" max="5131" width="15.42578125" style="49" bestFit="1" customWidth="1"/>
    <col min="5132" max="5132" width="11.7109375" style="49" bestFit="1" customWidth="1"/>
    <col min="5133" max="5133" width="15.42578125" style="49" bestFit="1" customWidth="1"/>
    <col min="5134" max="5134" width="9.42578125" style="49" bestFit="1" customWidth="1"/>
    <col min="5135" max="5135" width="15.42578125" style="49" bestFit="1" customWidth="1"/>
    <col min="5136" max="5136" width="9.42578125" style="49" bestFit="1" customWidth="1"/>
    <col min="5137" max="5376" width="9.140625" style="49"/>
    <col min="5377" max="5377" width="9.5703125" style="49" customWidth="1"/>
    <col min="5378" max="5378" width="12" style="49" bestFit="1" customWidth="1"/>
    <col min="5379" max="5379" width="5.7109375" style="49" customWidth="1"/>
    <col min="5380" max="5380" width="72" style="49" customWidth="1"/>
    <col min="5381" max="5382" width="0" style="49" hidden="1" customWidth="1"/>
    <col min="5383" max="5383" width="20.140625" style="49" customWidth="1"/>
    <col min="5384" max="5384" width="15.42578125" style="49" customWidth="1"/>
    <col min="5385" max="5385" width="14.5703125" style="49" customWidth="1"/>
    <col min="5386" max="5387" width="15.42578125" style="49" bestFit="1" customWidth="1"/>
    <col min="5388" max="5388" width="11.7109375" style="49" bestFit="1" customWidth="1"/>
    <col min="5389" max="5389" width="15.42578125" style="49" bestFit="1" customWidth="1"/>
    <col min="5390" max="5390" width="9.42578125" style="49" bestFit="1" customWidth="1"/>
    <col min="5391" max="5391" width="15.42578125" style="49" bestFit="1" customWidth="1"/>
    <col min="5392" max="5392" width="9.42578125" style="49" bestFit="1" customWidth="1"/>
    <col min="5393" max="5632" width="9.140625" style="49"/>
    <col min="5633" max="5633" width="9.5703125" style="49" customWidth="1"/>
    <col min="5634" max="5634" width="12" style="49" bestFit="1" customWidth="1"/>
    <col min="5635" max="5635" width="5.7109375" style="49" customWidth="1"/>
    <col min="5636" max="5636" width="72" style="49" customWidth="1"/>
    <col min="5637" max="5638" width="0" style="49" hidden="1" customWidth="1"/>
    <col min="5639" max="5639" width="20.140625" style="49" customWidth="1"/>
    <col min="5640" max="5640" width="15.42578125" style="49" customWidth="1"/>
    <col min="5641" max="5641" width="14.5703125" style="49" customWidth="1"/>
    <col min="5642" max="5643" width="15.42578125" style="49" bestFit="1" customWidth="1"/>
    <col min="5644" max="5644" width="11.7109375" style="49" bestFit="1" customWidth="1"/>
    <col min="5645" max="5645" width="15.42578125" style="49" bestFit="1" customWidth="1"/>
    <col min="5646" max="5646" width="9.42578125" style="49" bestFit="1" customWidth="1"/>
    <col min="5647" max="5647" width="15.42578125" style="49" bestFit="1" customWidth="1"/>
    <col min="5648" max="5648" width="9.42578125" style="49" bestFit="1" customWidth="1"/>
    <col min="5649" max="5888" width="9.140625" style="49"/>
    <col min="5889" max="5889" width="9.5703125" style="49" customWidth="1"/>
    <col min="5890" max="5890" width="12" style="49" bestFit="1" customWidth="1"/>
    <col min="5891" max="5891" width="5.7109375" style="49" customWidth="1"/>
    <col min="5892" max="5892" width="72" style="49" customWidth="1"/>
    <col min="5893" max="5894" width="0" style="49" hidden="1" customWidth="1"/>
    <col min="5895" max="5895" width="20.140625" style="49" customWidth="1"/>
    <col min="5896" max="5896" width="15.42578125" style="49" customWidth="1"/>
    <col min="5897" max="5897" width="14.5703125" style="49" customWidth="1"/>
    <col min="5898" max="5899" width="15.42578125" style="49" bestFit="1" customWidth="1"/>
    <col min="5900" max="5900" width="11.7109375" style="49" bestFit="1" customWidth="1"/>
    <col min="5901" max="5901" width="15.42578125" style="49" bestFit="1" customWidth="1"/>
    <col min="5902" max="5902" width="9.42578125" style="49" bestFit="1" customWidth="1"/>
    <col min="5903" max="5903" width="15.42578125" style="49" bestFit="1" customWidth="1"/>
    <col min="5904" max="5904" width="9.42578125" style="49" bestFit="1" customWidth="1"/>
    <col min="5905" max="6144" width="9.140625" style="49"/>
    <col min="6145" max="6145" width="9.5703125" style="49" customWidth="1"/>
    <col min="6146" max="6146" width="12" style="49" bestFit="1" customWidth="1"/>
    <col min="6147" max="6147" width="5.7109375" style="49" customWidth="1"/>
    <col min="6148" max="6148" width="72" style="49" customWidth="1"/>
    <col min="6149" max="6150" width="0" style="49" hidden="1" customWidth="1"/>
    <col min="6151" max="6151" width="20.140625" style="49" customWidth="1"/>
    <col min="6152" max="6152" width="15.42578125" style="49" customWidth="1"/>
    <col min="6153" max="6153" width="14.5703125" style="49" customWidth="1"/>
    <col min="6154" max="6155" width="15.42578125" style="49" bestFit="1" customWidth="1"/>
    <col min="6156" max="6156" width="11.7109375" style="49" bestFit="1" customWidth="1"/>
    <col min="6157" max="6157" width="15.42578125" style="49" bestFit="1" customWidth="1"/>
    <col min="6158" max="6158" width="9.42578125" style="49" bestFit="1" customWidth="1"/>
    <col min="6159" max="6159" width="15.42578125" style="49" bestFit="1" customWidth="1"/>
    <col min="6160" max="6160" width="9.42578125" style="49" bestFit="1" customWidth="1"/>
    <col min="6161" max="6400" width="9.140625" style="49"/>
    <col min="6401" max="6401" width="9.5703125" style="49" customWidth="1"/>
    <col min="6402" max="6402" width="12" style="49" bestFit="1" customWidth="1"/>
    <col min="6403" max="6403" width="5.7109375" style="49" customWidth="1"/>
    <col min="6404" max="6404" width="72" style="49" customWidth="1"/>
    <col min="6405" max="6406" width="0" style="49" hidden="1" customWidth="1"/>
    <col min="6407" max="6407" width="20.140625" style="49" customWidth="1"/>
    <col min="6408" max="6408" width="15.42578125" style="49" customWidth="1"/>
    <col min="6409" max="6409" width="14.5703125" style="49" customWidth="1"/>
    <col min="6410" max="6411" width="15.42578125" style="49" bestFit="1" customWidth="1"/>
    <col min="6412" max="6412" width="11.7109375" style="49" bestFit="1" customWidth="1"/>
    <col min="6413" max="6413" width="15.42578125" style="49" bestFit="1" customWidth="1"/>
    <col min="6414" max="6414" width="9.42578125" style="49" bestFit="1" customWidth="1"/>
    <col min="6415" max="6415" width="15.42578125" style="49" bestFit="1" customWidth="1"/>
    <col min="6416" max="6416" width="9.42578125" style="49" bestFit="1" customWidth="1"/>
    <col min="6417" max="6656" width="9.140625" style="49"/>
    <col min="6657" max="6657" width="9.5703125" style="49" customWidth="1"/>
    <col min="6658" max="6658" width="12" style="49" bestFit="1" customWidth="1"/>
    <col min="6659" max="6659" width="5.7109375" style="49" customWidth="1"/>
    <col min="6660" max="6660" width="72" style="49" customWidth="1"/>
    <col min="6661" max="6662" width="0" style="49" hidden="1" customWidth="1"/>
    <col min="6663" max="6663" width="20.140625" style="49" customWidth="1"/>
    <col min="6664" max="6664" width="15.42578125" style="49" customWidth="1"/>
    <col min="6665" max="6665" width="14.5703125" style="49" customWidth="1"/>
    <col min="6666" max="6667" width="15.42578125" style="49" bestFit="1" customWidth="1"/>
    <col min="6668" max="6668" width="11.7109375" style="49" bestFit="1" customWidth="1"/>
    <col min="6669" max="6669" width="15.42578125" style="49" bestFit="1" customWidth="1"/>
    <col min="6670" max="6670" width="9.42578125" style="49" bestFit="1" customWidth="1"/>
    <col min="6671" max="6671" width="15.42578125" style="49" bestFit="1" customWidth="1"/>
    <col min="6672" max="6672" width="9.42578125" style="49" bestFit="1" customWidth="1"/>
    <col min="6673" max="6912" width="9.140625" style="49"/>
    <col min="6913" max="6913" width="9.5703125" style="49" customWidth="1"/>
    <col min="6914" max="6914" width="12" style="49" bestFit="1" customWidth="1"/>
    <col min="6915" max="6915" width="5.7109375" style="49" customWidth="1"/>
    <col min="6916" max="6916" width="72" style="49" customWidth="1"/>
    <col min="6917" max="6918" width="0" style="49" hidden="1" customWidth="1"/>
    <col min="6919" max="6919" width="20.140625" style="49" customWidth="1"/>
    <col min="6920" max="6920" width="15.42578125" style="49" customWidth="1"/>
    <col min="6921" max="6921" width="14.5703125" style="49" customWidth="1"/>
    <col min="6922" max="6923" width="15.42578125" style="49" bestFit="1" customWidth="1"/>
    <col min="6924" max="6924" width="11.7109375" style="49" bestFit="1" customWidth="1"/>
    <col min="6925" max="6925" width="15.42578125" style="49" bestFit="1" customWidth="1"/>
    <col min="6926" max="6926" width="9.42578125" style="49" bestFit="1" customWidth="1"/>
    <col min="6927" max="6927" width="15.42578125" style="49" bestFit="1" customWidth="1"/>
    <col min="6928" max="6928" width="9.42578125" style="49" bestFit="1" customWidth="1"/>
    <col min="6929" max="7168" width="9.140625" style="49"/>
    <col min="7169" max="7169" width="9.5703125" style="49" customWidth="1"/>
    <col min="7170" max="7170" width="12" style="49" bestFit="1" customWidth="1"/>
    <col min="7171" max="7171" width="5.7109375" style="49" customWidth="1"/>
    <col min="7172" max="7172" width="72" style="49" customWidth="1"/>
    <col min="7173" max="7174" width="0" style="49" hidden="1" customWidth="1"/>
    <col min="7175" max="7175" width="20.140625" style="49" customWidth="1"/>
    <col min="7176" max="7176" width="15.42578125" style="49" customWidth="1"/>
    <col min="7177" max="7177" width="14.5703125" style="49" customWidth="1"/>
    <col min="7178" max="7179" width="15.42578125" style="49" bestFit="1" customWidth="1"/>
    <col min="7180" max="7180" width="11.7109375" style="49" bestFit="1" customWidth="1"/>
    <col min="7181" max="7181" width="15.42578125" style="49" bestFit="1" customWidth="1"/>
    <col min="7182" max="7182" width="9.42578125" style="49" bestFit="1" customWidth="1"/>
    <col min="7183" max="7183" width="15.42578125" style="49" bestFit="1" customWidth="1"/>
    <col min="7184" max="7184" width="9.42578125" style="49" bestFit="1" customWidth="1"/>
    <col min="7185" max="7424" width="9.140625" style="49"/>
    <col min="7425" max="7425" width="9.5703125" style="49" customWidth="1"/>
    <col min="7426" max="7426" width="12" style="49" bestFit="1" customWidth="1"/>
    <col min="7427" max="7427" width="5.7109375" style="49" customWidth="1"/>
    <col min="7428" max="7428" width="72" style="49" customWidth="1"/>
    <col min="7429" max="7430" width="0" style="49" hidden="1" customWidth="1"/>
    <col min="7431" max="7431" width="20.140625" style="49" customWidth="1"/>
    <col min="7432" max="7432" width="15.42578125" style="49" customWidth="1"/>
    <col min="7433" max="7433" width="14.5703125" style="49" customWidth="1"/>
    <col min="7434" max="7435" width="15.42578125" style="49" bestFit="1" customWidth="1"/>
    <col min="7436" max="7436" width="11.7109375" style="49" bestFit="1" customWidth="1"/>
    <col min="7437" max="7437" width="15.42578125" style="49" bestFit="1" customWidth="1"/>
    <col min="7438" max="7438" width="9.42578125" style="49" bestFit="1" customWidth="1"/>
    <col min="7439" max="7439" width="15.42578125" style="49" bestFit="1" customWidth="1"/>
    <col min="7440" max="7440" width="9.42578125" style="49" bestFit="1" customWidth="1"/>
    <col min="7441" max="7680" width="9.140625" style="49"/>
    <col min="7681" max="7681" width="9.5703125" style="49" customWidth="1"/>
    <col min="7682" max="7682" width="12" style="49" bestFit="1" customWidth="1"/>
    <col min="7683" max="7683" width="5.7109375" style="49" customWidth="1"/>
    <col min="7684" max="7684" width="72" style="49" customWidth="1"/>
    <col min="7685" max="7686" width="0" style="49" hidden="1" customWidth="1"/>
    <col min="7687" max="7687" width="20.140625" style="49" customWidth="1"/>
    <col min="7688" max="7688" width="15.42578125" style="49" customWidth="1"/>
    <col min="7689" max="7689" width="14.5703125" style="49" customWidth="1"/>
    <col min="7690" max="7691" width="15.42578125" style="49" bestFit="1" customWidth="1"/>
    <col min="7692" max="7692" width="11.7109375" style="49" bestFit="1" customWidth="1"/>
    <col min="7693" max="7693" width="15.42578125" style="49" bestFit="1" customWidth="1"/>
    <col min="7694" max="7694" width="9.42578125" style="49" bestFit="1" customWidth="1"/>
    <col min="7695" max="7695" width="15.42578125" style="49" bestFit="1" customWidth="1"/>
    <col min="7696" max="7696" width="9.42578125" style="49" bestFit="1" customWidth="1"/>
    <col min="7697" max="7936" width="9.140625" style="49"/>
    <col min="7937" max="7937" width="9.5703125" style="49" customWidth="1"/>
    <col min="7938" max="7938" width="12" style="49" bestFit="1" customWidth="1"/>
    <col min="7939" max="7939" width="5.7109375" style="49" customWidth="1"/>
    <col min="7940" max="7940" width="72" style="49" customWidth="1"/>
    <col min="7941" max="7942" width="0" style="49" hidden="1" customWidth="1"/>
    <col min="7943" max="7943" width="20.140625" style="49" customWidth="1"/>
    <col min="7944" max="7944" width="15.42578125" style="49" customWidth="1"/>
    <col min="7945" max="7945" width="14.5703125" style="49" customWidth="1"/>
    <col min="7946" max="7947" width="15.42578125" style="49" bestFit="1" customWidth="1"/>
    <col min="7948" max="7948" width="11.7109375" style="49" bestFit="1" customWidth="1"/>
    <col min="7949" max="7949" width="15.42578125" style="49" bestFit="1" customWidth="1"/>
    <col min="7950" max="7950" width="9.42578125" style="49" bestFit="1" customWidth="1"/>
    <col min="7951" max="7951" width="15.42578125" style="49" bestFit="1" customWidth="1"/>
    <col min="7952" max="7952" width="9.42578125" style="49" bestFit="1" customWidth="1"/>
    <col min="7953" max="8192" width="9.140625" style="49"/>
    <col min="8193" max="8193" width="9.5703125" style="49" customWidth="1"/>
    <col min="8194" max="8194" width="12" style="49" bestFit="1" customWidth="1"/>
    <col min="8195" max="8195" width="5.7109375" style="49" customWidth="1"/>
    <col min="8196" max="8196" width="72" style="49" customWidth="1"/>
    <col min="8197" max="8198" width="0" style="49" hidden="1" customWidth="1"/>
    <col min="8199" max="8199" width="20.140625" style="49" customWidth="1"/>
    <col min="8200" max="8200" width="15.42578125" style="49" customWidth="1"/>
    <col min="8201" max="8201" width="14.5703125" style="49" customWidth="1"/>
    <col min="8202" max="8203" width="15.42578125" style="49" bestFit="1" customWidth="1"/>
    <col min="8204" max="8204" width="11.7109375" style="49" bestFit="1" customWidth="1"/>
    <col min="8205" max="8205" width="15.42578125" style="49" bestFit="1" customWidth="1"/>
    <col min="8206" max="8206" width="9.42578125" style="49" bestFit="1" customWidth="1"/>
    <col min="8207" max="8207" width="15.42578125" style="49" bestFit="1" customWidth="1"/>
    <col min="8208" max="8208" width="9.42578125" style="49" bestFit="1" customWidth="1"/>
    <col min="8209" max="8448" width="9.140625" style="49"/>
    <col min="8449" max="8449" width="9.5703125" style="49" customWidth="1"/>
    <col min="8450" max="8450" width="12" style="49" bestFit="1" customWidth="1"/>
    <col min="8451" max="8451" width="5.7109375" style="49" customWidth="1"/>
    <col min="8452" max="8452" width="72" style="49" customWidth="1"/>
    <col min="8453" max="8454" width="0" style="49" hidden="1" customWidth="1"/>
    <col min="8455" max="8455" width="20.140625" style="49" customWidth="1"/>
    <col min="8456" max="8456" width="15.42578125" style="49" customWidth="1"/>
    <col min="8457" max="8457" width="14.5703125" style="49" customWidth="1"/>
    <col min="8458" max="8459" width="15.42578125" style="49" bestFit="1" customWidth="1"/>
    <col min="8460" max="8460" width="11.7109375" style="49" bestFit="1" customWidth="1"/>
    <col min="8461" max="8461" width="15.42578125" style="49" bestFit="1" customWidth="1"/>
    <col min="8462" max="8462" width="9.42578125" style="49" bestFit="1" customWidth="1"/>
    <col min="8463" max="8463" width="15.42578125" style="49" bestFit="1" customWidth="1"/>
    <col min="8464" max="8464" width="9.42578125" style="49" bestFit="1" customWidth="1"/>
    <col min="8465" max="8704" width="9.140625" style="49"/>
    <col min="8705" max="8705" width="9.5703125" style="49" customWidth="1"/>
    <col min="8706" max="8706" width="12" style="49" bestFit="1" customWidth="1"/>
    <col min="8707" max="8707" width="5.7109375" style="49" customWidth="1"/>
    <col min="8708" max="8708" width="72" style="49" customWidth="1"/>
    <col min="8709" max="8710" width="0" style="49" hidden="1" customWidth="1"/>
    <col min="8711" max="8711" width="20.140625" style="49" customWidth="1"/>
    <col min="8712" max="8712" width="15.42578125" style="49" customWidth="1"/>
    <col min="8713" max="8713" width="14.5703125" style="49" customWidth="1"/>
    <col min="8714" max="8715" width="15.42578125" style="49" bestFit="1" customWidth="1"/>
    <col min="8716" max="8716" width="11.7109375" style="49" bestFit="1" customWidth="1"/>
    <col min="8717" max="8717" width="15.42578125" style="49" bestFit="1" customWidth="1"/>
    <col min="8718" max="8718" width="9.42578125" style="49" bestFit="1" customWidth="1"/>
    <col min="8719" max="8719" width="15.42578125" style="49" bestFit="1" customWidth="1"/>
    <col min="8720" max="8720" width="9.42578125" style="49" bestFit="1" customWidth="1"/>
    <col min="8721" max="8960" width="9.140625" style="49"/>
    <col min="8961" max="8961" width="9.5703125" style="49" customWidth="1"/>
    <col min="8962" max="8962" width="12" style="49" bestFit="1" customWidth="1"/>
    <col min="8963" max="8963" width="5.7109375" style="49" customWidth="1"/>
    <col min="8964" max="8964" width="72" style="49" customWidth="1"/>
    <col min="8965" max="8966" width="0" style="49" hidden="1" customWidth="1"/>
    <col min="8967" max="8967" width="20.140625" style="49" customWidth="1"/>
    <col min="8968" max="8968" width="15.42578125" style="49" customWidth="1"/>
    <col min="8969" max="8969" width="14.5703125" style="49" customWidth="1"/>
    <col min="8970" max="8971" width="15.42578125" style="49" bestFit="1" customWidth="1"/>
    <col min="8972" max="8972" width="11.7109375" style="49" bestFit="1" customWidth="1"/>
    <col min="8973" max="8973" width="15.42578125" style="49" bestFit="1" customWidth="1"/>
    <col min="8974" max="8974" width="9.42578125" style="49" bestFit="1" customWidth="1"/>
    <col min="8975" max="8975" width="15.42578125" style="49" bestFit="1" customWidth="1"/>
    <col min="8976" max="8976" width="9.42578125" style="49" bestFit="1" customWidth="1"/>
    <col min="8977" max="9216" width="9.140625" style="49"/>
    <col min="9217" max="9217" width="9.5703125" style="49" customWidth="1"/>
    <col min="9218" max="9218" width="12" style="49" bestFit="1" customWidth="1"/>
    <col min="9219" max="9219" width="5.7109375" style="49" customWidth="1"/>
    <col min="9220" max="9220" width="72" style="49" customWidth="1"/>
    <col min="9221" max="9222" width="0" style="49" hidden="1" customWidth="1"/>
    <col min="9223" max="9223" width="20.140625" style="49" customWidth="1"/>
    <col min="9224" max="9224" width="15.42578125" style="49" customWidth="1"/>
    <col min="9225" max="9225" width="14.5703125" style="49" customWidth="1"/>
    <col min="9226" max="9227" width="15.42578125" style="49" bestFit="1" customWidth="1"/>
    <col min="9228" max="9228" width="11.7109375" style="49" bestFit="1" customWidth="1"/>
    <col min="9229" max="9229" width="15.42578125" style="49" bestFit="1" customWidth="1"/>
    <col min="9230" max="9230" width="9.42578125" style="49" bestFit="1" customWidth="1"/>
    <col min="9231" max="9231" width="15.42578125" style="49" bestFit="1" customWidth="1"/>
    <col min="9232" max="9232" width="9.42578125" style="49" bestFit="1" customWidth="1"/>
    <col min="9233" max="9472" width="9.140625" style="49"/>
    <col min="9473" max="9473" width="9.5703125" style="49" customWidth="1"/>
    <col min="9474" max="9474" width="12" style="49" bestFit="1" customWidth="1"/>
    <col min="9475" max="9475" width="5.7109375" style="49" customWidth="1"/>
    <col min="9476" max="9476" width="72" style="49" customWidth="1"/>
    <col min="9477" max="9478" width="0" style="49" hidden="1" customWidth="1"/>
    <col min="9479" max="9479" width="20.140625" style="49" customWidth="1"/>
    <col min="9480" max="9480" width="15.42578125" style="49" customWidth="1"/>
    <col min="9481" max="9481" width="14.5703125" style="49" customWidth="1"/>
    <col min="9482" max="9483" width="15.42578125" style="49" bestFit="1" customWidth="1"/>
    <col min="9484" max="9484" width="11.7109375" style="49" bestFit="1" customWidth="1"/>
    <col min="9485" max="9485" width="15.42578125" style="49" bestFit="1" customWidth="1"/>
    <col min="9486" max="9486" width="9.42578125" style="49" bestFit="1" customWidth="1"/>
    <col min="9487" max="9487" width="15.42578125" style="49" bestFit="1" customWidth="1"/>
    <col min="9488" max="9488" width="9.42578125" style="49" bestFit="1" customWidth="1"/>
    <col min="9489" max="9728" width="9.140625" style="49"/>
    <col min="9729" max="9729" width="9.5703125" style="49" customWidth="1"/>
    <col min="9730" max="9730" width="12" style="49" bestFit="1" customWidth="1"/>
    <col min="9731" max="9731" width="5.7109375" style="49" customWidth="1"/>
    <col min="9732" max="9732" width="72" style="49" customWidth="1"/>
    <col min="9733" max="9734" width="0" style="49" hidden="1" customWidth="1"/>
    <col min="9735" max="9735" width="20.140625" style="49" customWidth="1"/>
    <col min="9736" max="9736" width="15.42578125" style="49" customWidth="1"/>
    <col min="9737" max="9737" width="14.5703125" style="49" customWidth="1"/>
    <col min="9738" max="9739" width="15.42578125" style="49" bestFit="1" customWidth="1"/>
    <col min="9740" max="9740" width="11.7109375" style="49" bestFit="1" customWidth="1"/>
    <col min="9741" max="9741" width="15.42578125" style="49" bestFit="1" customWidth="1"/>
    <col min="9742" max="9742" width="9.42578125" style="49" bestFit="1" customWidth="1"/>
    <col min="9743" max="9743" width="15.42578125" style="49" bestFit="1" customWidth="1"/>
    <col min="9744" max="9744" width="9.42578125" style="49" bestFit="1" customWidth="1"/>
    <col min="9745" max="9984" width="9.140625" style="49"/>
    <col min="9985" max="9985" width="9.5703125" style="49" customWidth="1"/>
    <col min="9986" max="9986" width="12" style="49" bestFit="1" customWidth="1"/>
    <col min="9987" max="9987" width="5.7109375" style="49" customWidth="1"/>
    <col min="9988" max="9988" width="72" style="49" customWidth="1"/>
    <col min="9989" max="9990" width="0" style="49" hidden="1" customWidth="1"/>
    <col min="9991" max="9991" width="20.140625" style="49" customWidth="1"/>
    <col min="9992" max="9992" width="15.42578125" style="49" customWidth="1"/>
    <col min="9993" max="9993" width="14.5703125" style="49" customWidth="1"/>
    <col min="9994" max="9995" width="15.42578125" style="49" bestFit="1" customWidth="1"/>
    <col min="9996" max="9996" width="11.7109375" style="49" bestFit="1" customWidth="1"/>
    <col min="9997" max="9997" width="15.42578125" style="49" bestFit="1" customWidth="1"/>
    <col min="9998" max="9998" width="9.42578125" style="49" bestFit="1" customWidth="1"/>
    <col min="9999" max="9999" width="15.42578125" style="49" bestFit="1" customWidth="1"/>
    <col min="10000" max="10000" width="9.42578125" style="49" bestFit="1" customWidth="1"/>
    <col min="10001" max="10240" width="9.140625" style="49"/>
    <col min="10241" max="10241" width="9.5703125" style="49" customWidth="1"/>
    <col min="10242" max="10242" width="12" style="49" bestFit="1" customWidth="1"/>
    <col min="10243" max="10243" width="5.7109375" style="49" customWidth="1"/>
    <col min="10244" max="10244" width="72" style="49" customWidth="1"/>
    <col min="10245" max="10246" width="0" style="49" hidden="1" customWidth="1"/>
    <col min="10247" max="10247" width="20.140625" style="49" customWidth="1"/>
    <col min="10248" max="10248" width="15.42578125" style="49" customWidth="1"/>
    <col min="10249" max="10249" width="14.5703125" style="49" customWidth="1"/>
    <col min="10250" max="10251" width="15.42578125" style="49" bestFit="1" customWidth="1"/>
    <col min="10252" max="10252" width="11.7109375" style="49" bestFit="1" customWidth="1"/>
    <col min="10253" max="10253" width="15.42578125" style="49" bestFit="1" customWidth="1"/>
    <col min="10254" max="10254" width="9.42578125" style="49" bestFit="1" customWidth="1"/>
    <col min="10255" max="10255" width="15.42578125" style="49" bestFit="1" customWidth="1"/>
    <col min="10256" max="10256" width="9.42578125" style="49" bestFit="1" customWidth="1"/>
    <col min="10257" max="10496" width="9.140625" style="49"/>
    <col min="10497" max="10497" width="9.5703125" style="49" customWidth="1"/>
    <col min="10498" max="10498" width="12" style="49" bestFit="1" customWidth="1"/>
    <col min="10499" max="10499" width="5.7109375" style="49" customWidth="1"/>
    <col min="10500" max="10500" width="72" style="49" customWidth="1"/>
    <col min="10501" max="10502" width="0" style="49" hidden="1" customWidth="1"/>
    <col min="10503" max="10503" width="20.140625" style="49" customWidth="1"/>
    <col min="10504" max="10504" width="15.42578125" style="49" customWidth="1"/>
    <col min="10505" max="10505" width="14.5703125" style="49" customWidth="1"/>
    <col min="10506" max="10507" width="15.42578125" style="49" bestFit="1" customWidth="1"/>
    <col min="10508" max="10508" width="11.7109375" style="49" bestFit="1" customWidth="1"/>
    <col min="10509" max="10509" width="15.42578125" style="49" bestFit="1" customWidth="1"/>
    <col min="10510" max="10510" width="9.42578125" style="49" bestFit="1" customWidth="1"/>
    <col min="10511" max="10511" width="15.42578125" style="49" bestFit="1" customWidth="1"/>
    <col min="10512" max="10512" width="9.42578125" style="49" bestFit="1" customWidth="1"/>
    <col min="10513" max="10752" width="9.140625" style="49"/>
    <col min="10753" max="10753" width="9.5703125" style="49" customWidth="1"/>
    <col min="10754" max="10754" width="12" style="49" bestFit="1" customWidth="1"/>
    <col min="10755" max="10755" width="5.7109375" style="49" customWidth="1"/>
    <col min="10756" max="10756" width="72" style="49" customWidth="1"/>
    <col min="10757" max="10758" width="0" style="49" hidden="1" customWidth="1"/>
    <col min="10759" max="10759" width="20.140625" style="49" customWidth="1"/>
    <col min="10760" max="10760" width="15.42578125" style="49" customWidth="1"/>
    <col min="10761" max="10761" width="14.5703125" style="49" customWidth="1"/>
    <col min="10762" max="10763" width="15.42578125" style="49" bestFit="1" customWidth="1"/>
    <col min="10764" max="10764" width="11.7109375" style="49" bestFit="1" customWidth="1"/>
    <col min="10765" max="10765" width="15.42578125" style="49" bestFit="1" customWidth="1"/>
    <col min="10766" max="10766" width="9.42578125" style="49" bestFit="1" customWidth="1"/>
    <col min="10767" max="10767" width="15.42578125" style="49" bestFit="1" customWidth="1"/>
    <col min="10768" max="10768" width="9.42578125" style="49" bestFit="1" customWidth="1"/>
    <col min="10769" max="11008" width="9.140625" style="49"/>
    <col min="11009" max="11009" width="9.5703125" style="49" customWidth="1"/>
    <col min="11010" max="11010" width="12" style="49" bestFit="1" customWidth="1"/>
    <col min="11011" max="11011" width="5.7109375" style="49" customWidth="1"/>
    <col min="11012" max="11012" width="72" style="49" customWidth="1"/>
    <col min="11013" max="11014" width="0" style="49" hidden="1" customWidth="1"/>
    <col min="11015" max="11015" width="20.140625" style="49" customWidth="1"/>
    <col min="11016" max="11016" width="15.42578125" style="49" customWidth="1"/>
    <col min="11017" max="11017" width="14.5703125" style="49" customWidth="1"/>
    <col min="11018" max="11019" width="15.42578125" style="49" bestFit="1" customWidth="1"/>
    <col min="11020" max="11020" width="11.7109375" style="49" bestFit="1" customWidth="1"/>
    <col min="11021" max="11021" width="15.42578125" style="49" bestFit="1" customWidth="1"/>
    <col min="11022" max="11022" width="9.42578125" style="49" bestFit="1" customWidth="1"/>
    <col min="11023" max="11023" width="15.42578125" style="49" bestFit="1" customWidth="1"/>
    <col min="11024" max="11024" width="9.42578125" style="49" bestFit="1" customWidth="1"/>
    <col min="11025" max="11264" width="9.140625" style="49"/>
    <col min="11265" max="11265" width="9.5703125" style="49" customWidth="1"/>
    <col min="11266" max="11266" width="12" style="49" bestFit="1" customWidth="1"/>
    <col min="11267" max="11267" width="5.7109375" style="49" customWidth="1"/>
    <col min="11268" max="11268" width="72" style="49" customWidth="1"/>
    <col min="11269" max="11270" width="0" style="49" hidden="1" customWidth="1"/>
    <col min="11271" max="11271" width="20.140625" style="49" customWidth="1"/>
    <col min="11272" max="11272" width="15.42578125" style="49" customWidth="1"/>
    <col min="11273" max="11273" width="14.5703125" style="49" customWidth="1"/>
    <col min="11274" max="11275" width="15.42578125" style="49" bestFit="1" customWidth="1"/>
    <col min="11276" max="11276" width="11.7109375" style="49" bestFit="1" customWidth="1"/>
    <col min="11277" max="11277" width="15.42578125" style="49" bestFit="1" customWidth="1"/>
    <col min="11278" max="11278" width="9.42578125" style="49" bestFit="1" customWidth="1"/>
    <col min="11279" max="11279" width="15.42578125" style="49" bestFit="1" customWidth="1"/>
    <col min="11280" max="11280" width="9.42578125" style="49" bestFit="1" customWidth="1"/>
    <col min="11281" max="11520" width="9.140625" style="49"/>
    <col min="11521" max="11521" width="9.5703125" style="49" customWidth="1"/>
    <col min="11522" max="11522" width="12" style="49" bestFit="1" customWidth="1"/>
    <col min="11523" max="11523" width="5.7109375" style="49" customWidth="1"/>
    <col min="11524" max="11524" width="72" style="49" customWidth="1"/>
    <col min="11525" max="11526" width="0" style="49" hidden="1" customWidth="1"/>
    <col min="11527" max="11527" width="20.140625" style="49" customWidth="1"/>
    <col min="11528" max="11528" width="15.42578125" style="49" customWidth="1"/>
    <col min="11529" max="11529" width="14.5703125" style="49" customWidth="1"/>
    <col min="11530" max="11531" width="15.42578125" style="49" bestFit="1" customWidth="1"/>
    <col min="11532" max="11532" width="11.7109375" style="49" bestFit="1" customWidth="1"/>
    <col min="11533" max="11533" width="15.42578125" style="49" bestFit="1" customWidth="1"/>
    <col min="11534" max="11534" width="9.42578125" style="49" bestFit="1" customWidth="1"/>
    <col min="11535" max="11535" width="15.42578125" style="49" bestFit="1" customWidth="1"/>
    <col min="11536" max="11536" width="9.42578125" style="49" bestFit="1" customWidth="1"/>
    <col min="11537" max="11776" width="9.140625" style="49"/>
    <col min="11777" max="11777" width="9.5703125" style="49" customWidth="1"/>
    <col min="11778" max="11778" width="12" style="49" bestFit="1" customWidth="1"/>
    <col min="11779" max="11779" width="5.7109375" style="49" customWidth="1"/>
    <col min="11780" max="11780" width="72" style="49" customWidth="1"/>
    <col min="11781" max="11782" width="0" style="49" hidden="1" customWidth="1"/>
    <col min="11783" max="11783" width="20.140625" style="49" customWidth="1"/>
    <col min="11784" max="11784" width="15.42578125" style="49" customWidth="1"/>
    <col min="11785" max="11785" width="14.5703125" style="49" customWidth="1"/>
    <col min="11786" max="11787" width="15.42578125" style="49" bestFit="1" customWidth="1"/>
    <col min="11788" max="11788" width="11.7109375" style="49" bestFit="1" customWidth="1"/>
    <col min="11789" max="11789" width="15.42578125" style="49" bestFit="1" customWidth="1"/>
    <col min="11790" max="11790" width="9.42578125" style="49" bestFit="1" customWidth="1"/>
    <col min="11791" max="11791" width="15.42578125" style="49" bestFit="1" customWidth="1"/>
    <col min="11792" max="11792" width="9.42578125" style="49" bestFit="1" customWidth="1"/>
    <col min="11793" max="12032" width="9.140625" style="49"/>
    <col min="12033" max="12033" width="9.5703125" style="49" customWidth="1"/>
    <col min="12034" max="12034" width="12" style="49" bestFit="1" customWidth="1"/>
    <col min="12035" max="12035" width="5.7109375" style="49" customWidth="1"/>
    <col min="12036" max="12036" width="72" style="49" customWidth="1"/>
    <col min="12037" max="12038" width="0" style="49" hidden="1" customWidth="1"/>
    <col min="12039" max="12039" width="20.140625" style="49" customWidth="1"/>
    <col min="12040" max="12040" width="15.42578125" style="49" customWidth="1"/>
    <col min="12041" max="12041" width="14.5703125" style="49" customWidth="1"/>
    <col min="12042" max="12043" width="15.42578125" style="49" bestFit="1" customWidth="1"/>
    <col min="12044" max="12044" width="11.7109375" style="49" bestFit="1" customWidth="1"/>
    <col min="12045" max="12045" width="15.42578125" style="49" bestFit="1" customWidth="1"/>
    <col min="12046" max="12046" width="9.42578125" style="49" bestFit="1" customWidth="1"/>
    <col min="12047" max="12047" width="15.42578125" style="49" bestFit="1" customWidth="1"/>
    <col min="12048" max="12048" width="9.42578125" style="49" bestFit="1" customWidth="1"/>
    <col min="12049" max="12288" width="9.140625" style="49"/>
    <col min="12289" max="12289" width="9.5703125" style="49" customWidth="1"/>
    <col min="12290" max="12290" width="12" style="49" bestFit="1" customWidth="1"/>
    <col min="12291" max="12291" width="5.7109375" style="49" customWidth="1"/>
    <col min="12292" max="12292" width="72" style="49" customWidth="1"/>
    <col min="12293" max="12294" width="0" style="49" hidden="1" customWidth="1"/>
    <col min="12295" max="12295" width="20.140625" style="49" customWidth="1"/>
    <col min="12296" max="12296" width="15.42578125" style="49" customWidth="1"/>
    <col min="12297" max="12297" width="14.5703125" style="49" customWidth="1"/>
    <col min="12298" max="12299" width="15.42578125" style="49" bestFit="1" customWidth="1"/>
    <col min="12300" max="12300" width="11.7109375" style="49" bestFit="1" customWidth="1"/>
    <col min="12301" max="12301" width="15.42578125" style="49" bestFit="1" customWidth="1"/>
    <col min="12302" max="12302" width="9.42578125" style="49" bestFit="1" customWidth="1"/>
    <col min="12303" max="12303" width="15.42578125" style="49" bestFit="1" customWidth="1"/>
    <col min="12304" max="12304" width="9.42578125" style="49" bestFit="1" customWidth="1"/>
    <col min="12305" max="12544" width="9.140625" style="49"/>
    <col min="12545" max="12545" width="9.5703125" style="49" customWidth="1"/>
    <col min="12546" max="12546" width="12" style="49" bestFit="1" customWidth="1"/>
    <col min="12547" max="12547" width="5.7109375" style="49" customWidth="1"/>
    <col min="12548" max="12548" width="72" style="49" customWidth="1"/>
    <col min="12549" max="12550" width="0" style="49" hidden="1" customWidth="1"/>
    <col min="12551" max="12551" width="20.140625" style="49" customWidth="1"/>
    <col min="12552" max="12552" width="15.42578125" style="49" customWidth="1"/>
    <col min="12553" max="12553" width="14.5703125" style="49" customWidth="1"/>
    <col min="12554" max="12555" width="15.42578125" style="49" bestFit="1" customWidth="1"/>
    <col min="12556" max="12556" width="11.7109375" style="49" bestFit="1" customWidth="1"/>
    <col min="12557" max="12557" width="15.42578125" style="49" bestFit="1" customWidth="1"/>
    <col min="12558" max="12558" width="9.42578125" style="49" bestFit="1" customWidth="1"/>
    <col min="12559" max="12559" width="15.42578125" style="49" bestFit="1" customWidth="1"/>
    <col min="12560" max="12560" width="9.42578125" style="49" bestFit="1" customWidth="1"/>
    <col min="12561" max="12800" width="9.140625" style="49"/>
    <col min="12801" max="12801" width="9.5703125" style="49" customWidth="1"/>
    <col min="12802" max="12802" width="12" style="49" bestFit="1" customWidth="1"/>
    <col min="12803" max="12803" width="5.7109375" style="49" customWidth="1"/>
    <col min="12804" max="12804" width="72" style="49" customWidth="1"/>
    <col min="12805" max="12806" width="0" style="49" hidden="1" customWidth="1"/>
    <col min="12807" max="12807" width="20.140625" style="49" customWidth="1"/>
    <col min="12808" max="12808" width="15.42578125" style="49" customWidth="1"/>
    <col min="12809" max="12809" width="14.5703125" style="49" customWidth="1"/>
    <col min="12810" max="12811" width="15.42578125" style="49" bestFit="1" customWidth="1"/>
    <col min="12812" max="12812" width="11.7109375" style="49" bestFit="1" customWidth="1"/>
    <col min="12813" max="12813" width="15.42578125" style="49" bestFit="1" customWidth="1"/>
    <col min="12814" max="12814" width="9.42578125" style="49" bestFit="1" customWidth="1"/>
    <col min="12815" max="12815" width="15.42578125" style="49" bestFit="1" customWidth="1"/>
    <col min="12816" max="12816" width="9.42578125" style="49" bestFit="1" customWidth="1"/>
    <col min="12817" max="13056" width="9.140625" style="49"/>
    <col min="13057" max="13057" width="9.5703125" style="49" customWidth="1"/>
    <col min="13058" max="13058" width="12" style="49" bestFit="1" customWidth="1"/>
    <col min="13059" max="13059" width="5.7109375" style="49" customWidth="1"/>
    <col min="13060" max="13060" width="72" style="49" customWidth="1"/>
    <col min="13061" max="13062" width="0" style="49" hidden="1" customWidth="1"/>
    <col min="13063" max="13063" width="20.140625" style="49" customWidth="1"/>
    <col min="13064" max="13064" width="15.42578125" style="49" customWidth="1"/>
    <col min="13065" max="13065" width="14.5703125" style="49" customWidth="1"/>
    <col min="13066" max="13067" width="15.42578125" style="49" bestFit="1" customWidth="1"/>
    <col min="13068" max="13068" width="11.7109375" style="49" bestFit="1" customWidth="1"/>
    <col min="13069" max="13069" width="15.42578125" style="49" bestFit="1" customWidth="1"/>
    <col min="13070" max="13070" width="9.42578125" style="49" bestFit="1" customWidth="1"/>
    <col min="13071" max="13071" width="15.42578125" style="49" bestFit="1" customWidth="1"/>
    <col min="13072" max="13072" width="9.42578125" style="49" bestFit="1" customWidth="1"/>
    <col min="13073" max="13312" width="9.140625" style="49"/>
    <col min="13313" max="13313" width="9.5703125" style="49" customWidth="1"/>
    <col min="13314" max="13314" width="12" style="49" bestFit="1" customWidth="1"/>
    <col min="13315" max="13315" width="5.7109375" style="49" customWidth="1"/>
    <col min="13316" max="13316" width="72" style="49" customWidth="1"/>
    <col min="13317" max="13318" width="0" style="49" hidden="1" customWidth="1"/>
    <col min="13319" max="13319" width="20.140625" style="49" customWidth="1"/>
    <col min="13320" max="13320" width="15.42578125" style="49" customWidth="1"/>
    <col min="13321" max="13321" width="14.5703125" style="49" customWidth="1"/>
    <col min="13322" max="13323" width="15.42578125" style="49" bestFit="1" customWidth="1"/>
    <col min="13324" max="13324" width="11.7109375" style="49" bestFit="1" customWidth="1"/>
    <col min="13325" max="13325" width="15.42578125" style="49" bestFit="1" customWidth="1"/>
    <col min="13326" max="13326" width="9.42578125" style="49" bestFit="1" customWidth="1"/>
    <col min="13327" max="13327" width="15.42578125" style="49" bestFit="1" customWidth="1"/>
    <col min="13328" max="13328" width="9.42578125" style="49" bestFit="1" customWidth="1"/>
    <col min="13329" max="13568" width="9.140625" style="49"/>
    <col min="13569" max="13569" width="9.5703125" style="49" customWidth="1"/>
    <col min="13570" max="13570" width="12" style="49" bestFit="1" customWidth="1"/>
    <col min="13571" max="13571" width="5.7109375" style="49" customWidth="1"/>
    <col min="13572" max="13572" width="72" style="49" customWidth="1"/>
    <col min="13573" max="13574" width="0" style="49" hidden="1" customWidth="1"/>
    <col min="13575" max="13575" width="20.140625" style="49" customWidth="1"/>
    <col min="13576" max="13576" width="15.42578125" style="49" customWidth="1"/>
    <col min="13577" max="13577" width="14.5703125" style="49" customWidth="1"/>
    <col min="13578" max="13579" width="15.42578125" style="49" bestFit="1" customWidth="1"/>
    <col min="13580" max="13580" width="11.7109375" style="49" bestFit="1" customWidth="1"/>
    <col min="13581" max="13581" width="15.42578125" style="49" bestFit="1" customWidth="1"/>
    <col min="13582" max="13582" width="9.42578125" style="49" bestFit="1" customWidth="1"/>
    <col min="13583" max="13583" width="15.42578125" style="49" bestFit="1" customWidth="1"/>
    <col min="13584" max="13584" width="9.42578125" style="49" bestFit="1" customWidth="1"/>
    <col min="13585" max="13824" width="9.140625" style="49"/>
    <col min="13825" max="13825" width="9.5703125" style="49" customWidth="1"/>
    <col min="13826" max="13826" width="12" style="49" bestFit="1" customWidth="1"/>
    <col min="13827" max="13827" width="5.7109375" style="49" customWidth="1"/>
    <col min="13828" max="13828" width="72" style="49" customWidth="1"/>
    <col min="13829" max="13830" width="0" style="49" hidden="1" customWidth="1"/>
    <col min="13831" max="13831" width="20.140625" style="49" customWidth="1"/>
    <col min="13832" max="13832" width="15.42578125" style="49" customWidth="1"/>
    <col min="13833" max="13833" width="14.5703125" style="49" customWidth="1"/>
    <col min="13834" max="13835" width="15.42578125" style="49" bestFit="1" customWidth="1"/>
    <col min="13836" max="13836" width="11.7109375" style="49" bestFit="1" customWidth="1"/>
    <col min="13837" max="13837" width="15.42578125" style="49" bestFit="1" customWidth="1"/>
    <col min="13838" max="13838" width="9.42578125" style="49" bestFit="1" customWidth="1"/>
    <col min="13839" max="13839" width="15.42578125" style="49" bestFit="1" customWidth="1"/>
    <col min="13840" max="13840" width="9.42578125" style="49" bestFit="1" customWidth="1"/>
    <col min="13841" max="14080" width="9.140625" style="49"/>
    <col min="14081" max="14081" width="9.5703125" style="49" customWidth="1"/>
    <col min="14082" max="14082" width="12" style="49" bestFit="1" customWidth="1"/>
    <col min="14083" max="14083" width="5.7109375" style="49" customWidth="1"/>
    <col min="14084" max="14084" width="72" style="49" customWidth="1"/>
    <col min="14085" max="14086" width="0" style="49" hidden="1" customWidth="1"/>
    <col min="14087" max="14087" width="20.140625" style="49" customWidth="1"/>
    <col min="14088" max="14088" width="15.42578125" style="49" customWidth="1"/>
    <col min="14089" max="14089" width="14.5703125" style="49" customWidth="1"/>
    <col min="14090" max="14091" width="15.42578125" style="49" bestFit="1" customWidth="1"/>
    <col min="14092" max="14092" width="11.7109375" style="49" bestFit="1" customWidth="1"/>
    <col min="14093" max="14093" width="15.42578125" style="49" bestFit="1" customWidth="1"/>
    <col min="14094" max="14094" width="9.42578125" style="49" bestFit="1" customWidth="1"/>
    <col min="14095" max="14095" width="15.42578125" style="49" bestFit="1" customWidth="1"/>
    <col min="14096" max="14096" width="9.42578125" style="49" bestFit="1" customWidth="1"/>
    <col min="14097" max="14336" width="9.140625" style="49"/>
    <col min="14337" max="14337" width="9.5703125" style="49" customWidth="1"/>
    <col min="14338" max="14338" width="12" style="49" bestFit="1" customWidth="1"/>
    <col min="14339" max="14339" width="5.7109375" style="49" customWidth="1"/>
    <col min="14340" max="14340" width="72" style="49" customWidth="1"/>
    <col min="14341" max="14342" width="0" style="49" hidden="1" customWidth="1"/>
    <col min="14343" max="14343" width="20.140625" style="49" customWidth="1"/>
    <col min="14344" max="14344" width="15.42578125" style="49" customWidth="1"/>
    <col min="14345" max="14345" width="14.5703125" style="49" customWidth="1"/>
    <col min="14346" max="14347" width="15.42578125" style="49" bestFit="1" customWidth="1"/>
    <col min="14348" max="14348" width="11.7109375" style="49" bestFit="1" customWidth="1"/>
    <col min="14349" max="14349" width="15.42578125" style="49" bestFit="1" customWidth="1"/>
    <col min="14350" max="14350" width="9.42578125" style="49" bestFit="1" customWidth="1"/>
    <col min="14351" max="14351" width="15.42578125" style="49" bestFit="1" customWidth="1"/>
    <col min="14352" max="14352" width="9.42578125" style="49" bestFit="1" customWidth="1"/>
    <col min="14353" max="14592" width="9.140625" style="49"/>
    <col min="14593" max="14593" width="9.5703125" style="49" customWidth="1"/>
    <col min="14594" max="14594" width="12" style="49" bestFit="1" customWidth="1"/>
    <col min="14595" max="14595" width="5.7109375" style="49" customWidth="1"/>
    <col min="14596" max="14596" width="72" style="49" customWidth="1"/>
    <col min="14597" max="14598" width="0" style="49" hidden="1" customWidth="1"/>
    <col min="14599" max="14599" width="20.140625" style="49" customWidth="1"/>
    <col min="14600" max="14600" width="15.42578125" style="49" customWidth="1"/>
    <col min="14601" max="14601" width="14.5703125" style="49" customWidth="1"/>
    <col min="14602" max="14603" width="15.42578125" style="49" bestFit="1" customWidth="1"/>
    <col min="14604" max="14604" width="11.7109375" style="49" bestFit="1" customWidth="1"/>
    <col min="14605" max="14605" width="15.42578125" style="49" bestFit="1" customWidth="1"/>
    <col min="14606" max="14606" width="9.42578125" style="49" bestFit="1" customWidth="1"/>
    <col min="14607" max="14607" width="15.42578125" style="49" bestFit="1" customWidth="1"/>
    <col min="14608" max="14608" width="9.42578125" style="49" bestFit="1" customWidth="1"/>
    <col min="14609" max="14848" width="9.140625" style="49"/>
    <col min="14849" max="14849" width="9.5703125" style="49" customWidth="1"/>
    <col min="14850" max="14850" width="12" style="49" bestFit="1" customWidth="1"/>
    <col min="14851" max="14851" width="5.7109375" style="49" customWidth="1"/>
    <col min="14852" max="14852" width="72" style="49" customWidth="1"/>
    <col min="14853" max="14854" width="0" style="49" hidden="1" customWidth="1"/>
    <col min="14855" max="14855" width="20.140625" style="49" customWidth="1"/>
    <col min="14856" max="14856" width="15.42578125" style="49" customWidth="1"/>
    <col min="14857" max="14857" width="14.5703125" style="49" customWidth="1"/>
    <col min="14858" max="14859" width="15.42578125" style="49" bestFit="1" customWidth="1"/>
    <col min="14860" max="14860" width="11.7109375" style="49" bestFit="1" customWidth="1"/>
    <col min="14861" max="14861" width="15.42578125" style="49" bestFit="1" customWidth="1"/>
    <col min="14862" max="14862" width="9.42578125" style="49" bestFit="1" customWidth="1"/>
    <col min="14863" max="14863" width="15.42578125" style="49" bestFit="1" customWidth="1"/>
    <col min="14864" max="14864" width="9.42578125" style="49" bestFit="1" customWidth="1"/>
    <col min="14865" max="15104" width="9.140625" style="49"/>
    <col min="15105" max="15105" width="9.5703125" style="49" customWidth="1"/>
    <col min="15106" max="15106" width="12" style="49" bestFit="1" customWidth="1"/>
    <col min="15107" max="15107" width="5.7109375" style="49" customWidth="1"/>
    <col min="15108" max="15108" width="72" style="49" customWidth="1"/>
    <col min="15109" max="15110" width="0" style="49" hidden="1" customWidth="1"/>
    <col min="15111" max="15111" width="20.140625" style="49" customWidth="1"/>
    <col min="15112" max="15112" width="15.42578125" style="49" customWidth="1"/>
    <col min="15113" max="15113" width="14.5703125" style="49" customWidth="1"/>
    <col min="15114" max="15115" width="15.42578125" style="49" bestFit="1" customWidth="1"/>
    <col min="15116" max="15116" width="11.7109375" style="49" bestFit="1" customWidth="1"/>
    <col min="15117" max="15117" width="15.42578125" style="49" bestFit="1" customWidth="1"/>
    <col min="15118" max="15118" width="9.42578125" style="49" bestFit="1" customWidth="1"/>
    <col min="15119" max="15119" width="15.42578125" style="49" bestFit="1" customWidth="1"/>
    <col min="15120" max="15120" width="9.42578125" style="49" bestFit="1" customWidth="1"/>
    <col min="15121" max="15360" width="9.140625" style="49"/>
    <col min="15361" max="15361" width="9.5703125" style="49" customWidth="1"/>
    <col min="15362" max="15362" width="12" style="49" bestFit="1" customWidth="1"/>
    <col min="15363" max="15363" width="5.7109375" style="49" customWidth="1"/>
    <col min="15364" max="15364" width="72" style="49" customWidth="1"/>
    <col min="15365" max="15366" width="0" style="49" hidden="1" customWidth="1"/>
    <col min="15367" max="15367" width="20.140625" style="49" customWidth="1"/>
    <col min="15368" max="15368" width="15.42578125" style="49" customWidth="1"/>
    <col min="15369" max="15369" width="14.5703125" style="49" customWidth="1"/>
    <col min="15370" max="15371" width="15.42578125" style="49" bestFit="1" customWidth="1"/>
    <col min="15372" max="15372" width="11.7109375" style="49" bestFit="1" customWidth="1"/>
    <col min="15373" max="15373" width="15.42578125" style="49" bestFit="1" customWidth="1"/>
    <col min="15374" max="15374" width="9.42578125" style="49" bestFit="1" customWidth="1"/>
    <col min="15375" max="15375" width="15.42578125" style="49" bestFit="1" customWidth="1"/>
    <col min="15376" max="15376" width="9.42578125" style="49" bestFit="1" customWidth="1"/>
    <col min="15377" max="15616" width="9.140625" style="49"/>
    <col min="15617" max="15617" width="9.5703125" style="49" customWidth="1"/>
    <col min="15618" max="15618" width="12" style="49" bestFit="1" customWidth="1"/>
    <col min="15619" max="15619" width="5.7109375" style="49" customWidth="1"/>
    <col min="15620" max="15620" width="72" style="49" customWidth="1"/>
    <col min="15621" max="15622" width="0" style="49" hidden="1" customWidth="1"/>
    <col min="15623" max="15623" width="20.140625" style="49" customWidth="1"/>
    <col min="15624" max="15624" width="15.42578125" style="49" customWidth="1"/>
    <col min="15625" max="15625" width="14.5703125" style="49" customWidth="1"/>
    <col min="15626" max="15627" width="15.42578125" style="49" bestFit="1" customWidth="1"/>
    <col min="15628" max="15628" width="11.7109375" style="49" bestFit="1" customWidth="1"/>
    <col min="15629" max="15629" width="15.42578125" style="49" bestFit="1" customWidth="1"/>
    <col min="15630" max="15630" width="9.42578125" style="49" bestFit="1" customWidth="1"/>
    <col min="15631" max="15631" width="15.42578125" style="49" bestFit="1" customWidth="1"/>
    <col min="15632" max="15632" width="9.42578125" style="49" bestFit="1" customWidth="1"/>
    <col min="15633" max="15872" width="9.140625" style="49"/>
    <col min="15873" max="15873" width="9.5703125" style="49" customWidth="1"/>
    <col min="15874" max="15874" width="12" style="49" bestFit="1" customWidth="1"/>
    <col min="15875" max="15875" width="5.7109375" style="49" customWidth="1"/>
    <col min="15876" max="15876" width="72" style="49" customWidth="1"/>
    <col min="15877" max="15878" width="0" style="49" hidden="1" customWidth="1"/>
    <col min="15879" max="15879" width="20.140625" style="49" customWidth="1"/>
    <col min="15880" max="15880" width="15.42578125" style="49" customWidth="1"/>
    <col min="15881" max="15881" width="14.5703125" style="49" customWidth="1"/>
    <col min="15882" max="15883" width="15.42578125" style="49" bestFit="1" customWidth="1"/>
    <col min="15884" max="15884" width="11.7109375" style="49" bestFit="1" customWidth="1"/>
    <col min="15885" max="15885" width="15.42578125" style="49" bestFit="1" customWidth="1"/>
    <col min="15886" max="15886" width="9.42578125" style="49" bestFit="1" customWidth="1"/>
    <col min="15887" max="15887" width="15.42578125" style="49" bestFit="1" customWidth="1"/>
    <col min="15888" max="15888" width="9.42578125" style="49" bestFit="1" customWidth="1"/>
    <col min="15889" max="16128" width="9.140625" style="49"/>
    <col min="16129" max="16129" width="9.5703125" style="49" customWidth="1"/>
    <col min="16130" max="16130" width="12" style="49" bestFit="1" customWidth="1"/>
    <col min="16131" max="16131" width="5.7109375" style="49" customWidth="1"/>
    <col min="16132" max="16132" width="72" style="49" customWidth="1"/>
    <col min="16133" max="16134" width="0" style="49" hidden="1" customWidth="1"/>
    <col min="16135" max="16135" width="20.140625" style="49" customWidth="1"/>
    <col min="16136" max="16136" width="15.42578125" style="49" customWidth="1"/>
    <col min="16137" max="16137" width="14.5703125" style="49" customWidth="1"/>
    <col min="16138" max="16139" width="15.42578125" style="49" bestFit="1" customWidth="1"/>
    <col min="16140" max="16140" width="11.7109375" style="49" bestFit="1" customWidth="1"/>
    <col min="16141" max="16141" width="15.42578125" style="49" bestFit="1" customWidth="1"/>
    <col min="16142" max="16142" width="9.42578125" style="49" bestFit="1" customWidth="1"/>
    <col min="16143" max="16143" width="15.42578125" style="49" bestFit="1" customWidth="1"/>
    <col min="16144" max="16144" width="9.42578125" style="49" bestFit="1" customWidth="1"/>
    <col min="16145" max="16384" width="9.140625" style="49"/>
  </cols>
  <sheetData>
    <row r="1" spans="1:17" ht="16.5">
      <c r="A1" s="47" t="s">
        <v>16</v>
      </c>
      <c r="B1" s="48"/>
      <c r="C1" s="48"/>
      <c r="D1" s="48"/>
      <c r="E1" s="48"/>
      <c r="F1" s="48"/>
      <c r="G1" s="48"/>
      <c r="H1" s="48"/>
      <c r="I1" s="48"/>
    </row>
    <row r="2" spans="1:17" ht="16.5">
      <c r="A2" s="50"/>
      <c r="F2" s="49"/>
    </row>
    <row r="3" spans="1:17" ht="15.75">
      <c r="A3" s="51" t="s">
        <v>17</v>
      </c>
      <c r="B3" s="51"/>
      <c r="C3" s="51"/>
      <c r="D3" s="51"/>
      <c r="E3" s="51"/>
      <c r="F3" s="51"/>
      <c r="G3" s="51"/>
      <c r="H3" s="51"/>
      <c r="I3" s="51"/>
    </row>
    <row r="4" spans="1:17" ht="15.75">
      <c r="A4" s="52"/>
      <c r="F4" s="49"/>
      <c r="G4" s="53"/>
      <c r="H4" s="53"/>
      <c r="I4" s="53"/>
    </row>
    <row r="5" spans="1:17">
      <c r="F5" s="49"/>
      <c r="G5" s="54"/>
      <c r="H5" s="54"/>
      <c r="I5" s="54"/>
    </row>
    <row r="6" spans="1:17" s="57" customFormat="1" ht="28.5">
      <c r="A6" s="55" t="s">
        <v>18</v>
      </c>
      <c r="B6" s="55" t="s">
        <v>19</v>
      </c>
      <c r="C6" s="55" t="s">
        <v>20</v>
      </c>
      <c r="D6" s="55" t="s">
        <v>21</v>
      </c>
      <c r="E6" s="56"/>
      <c r="F6" s="56"/>
      <c r="G6" s="56" t="str">
        <f>CONCATENATE("Plan za ",RIGHT(G9,5))</f>
        <v>Plan za 2023.</v>
      </c>
      <c r="H6" s="56" t="str">
        <f>CONCATENATE("Projekcija za ",RIGHT(H9,5))</f>
        <v>Projekcija za 2024.</v>
      </c>
      <c r="I6" s="56" t="str">
        <f>CONCATENATE("Projekcija za ",RIGHT(I9,5))</f>
        <v>Projekcija za 2025.</v>
      </c>
    </row>
    <row r="7" spans="1:17" s="61" customFormat="1" ht="11.25">
      <c r="A7" s="58">
        <v>1</v>
      </c>
      <c r="B7" s="58">
        <v>2</v>
      </c>
      <c r="C7" s="58">
        <v>3</v>
      </c>
      <c r="D7" s="58">
        <v>4</v>
      </c>
      <c r="E7" s="59"/>
      <c r="F7" s="59"/>
      <c r="G7" s="60">
        <v>5</v>
      </c>
      <c r="H7" s="60">
        <v>6</v>
      </c>
      <c r="I7" s="60">
        <v>7</v>
      </c>
    </row>
    <row r="8" spans="1:17" s="61" customFormat="1" ht="15">
      <c r="A8" s="62"/>
      <c r="B8" s="62"/>
      <c r="C8" s="62"/>
      <c r="D8" s="63" t="s">
        <v>4</v>
      </c>
      <c r="E8" s="64"/>
      <c r="F8" s="64"/>
      <c r="G8" s="65">
        <f>IF(ISBLANK([2]List2!B3),"",[2]List2!B3)</f>
        <v>1156153310</v>
      </c>
      <c r="H8" s="65">
        <f>IF(ISBLANK([2]List2!C3),"",[2]List2!C3)</f>
        <v>1220638052</v>
      </c>
      <c r="I8" s="65">
        <f>IF(ISBLANK([2]List2!D3),"",[2]List2!D3)</f>
        <v>1254665826</v>
      </c>
    </row>
    <row r="9" spans="1:17" ht="38.25" hidden="1">
      <c r="A9" s="66" t="str">
        <f>IF(ISNUMBER(SEARCH("XXX", E9)),LEFT(E9, LEN(E9)-3),"")</f>
        <v/>
      </c>
      <c r="B9" s="67" t="str">
        <f>IF(ISNUMBER(SEARCH("YYY", E9)),LEFT(E9, LEN(E9)-3),"")</f>
        <v/>
      </c>
      <c r="C9" s="67" t="str">
        <f>IF(ISNUMBER(VALUE(E9)),E9,"")</f>
        <v/>
      </c>
      <c r="D9" s="67" t="str">
        <f>IF(ISNUMBER(SEARCH("XXX", E9)),VLOOKUP(CONCATENATE("DRRH/",LEFT(E9, LEN(E9)-3)),[2]List1!A$2:B$100,2,FALSE),IF(ISNUMBER(SEARCH("YYY", E9)),VLOOKUP(CONCATENATE("DRRH/",LEFT(E9, LEN(E9)-3)),[2]List1!C$2:D$100,2,FALSE),F9))</f>
        <v/>
      </c>
      <c r="E9" s="68" t="s">
        <v>22</v>
      </c>
      <c r="F9" s="68" t="s">
        <v>22</v>
      </c>
      <c r="G9" s="69" t="s">
        <v>23</v>
      </c>
      <c r="H9" s="69" t="s">
        <v>24</v>
      </c>
      <c r="I9" s="69" t="s">
        <v>25</v>
      </c>
      <c r="J9" s="64"/>
      <c r="K9" s="64"/>
      <c r="L9" s="64"/>
      <c r="M9" s="64"/>
      <c r="N9" s="64"/>
    </row>
    <row r="10" spans="1:17" ht="15" hidden="1">
      <c r="A10" s="70" t="str">
        <f>IF(LEN(TRIM(E10)) = 1, TRIM(E10), "" )</f>
        <v/>
      </c>
      <c r="B10" s="71" t="str">
        <f>IF(LEN(TRIM(E10)) = 2, TRIM(E10), "" )</f>
        <v/>
      </c>
      <c r="C10" s="71" t="str">
        <f>IF(LEN(TRIM(E10)) = 3, TRIM(E10), "" )</f>
        <v/>
      </c>
      <c r="D10" s="71" t="str">
        <f>IF(LEN(TRIM(E10)) = 4, TRIM(E10), "" )</f>
        <v/>
      </c>
      <c r="E10" s="68" t="s">
        <v>26</v>
      </c>
      <c r="F10" s="68" t="s">
        <v>22</v>
      </c>
      <c r="G10" s="72" t="s">
        <v>27</v>
      </c>
      <c r="H10" s="72" t="s">
        <v>27</v>
      </c>
      <c r="I10" s="72" t="s">
        <v>27</v>
      </c>
      <c r="J10" s="73"/>
      <c r="K10" s="73"/>
      <c r="L10" s="64"/>
      <c r="M10" s="64"/>
      <c r="N10" s="64"/>
    </row>
    <row r="11" spans="1:17" ht="15">
      <c r="A11" s="74" t="str">
        <f t="shared" ref="A11:A34" si="0">IF(ISNUMBER(SEARCH("XXX", E11)),LEFT(E11, LEN(E11)-3),"")</f>
        <v>6</v>
      </c>
      <c r="B11" s="75" t="str">
        <f t="shared" ref="B11:B34" si="1">IF(ISNUMBER(SEARCH("YYY", E11)),LEFT(E11, LEN(E11)-3),"")</f>
        <v/>
      </c>
      <c r="C11" s="75" t="str">
        <f t="shared" ref="C11:C34" si="2">IF(ISNUMBER(VALUE(E11)),E11,"")</f>
        <v/>
      </c>
      <c r="D11" s="75" t="str">
        <f>IF(ISNUMBER(SEARCH("XXX", E11)),VLOOKUP(CONCATENATE("DRRH/",LEFT(E11, LEN(E11)-3)),[2]List1!A$2:B$100,2,FALSE),IF(ISNUMBER(SEARCH("YYY", E11)),VLOOKUP(CONCATENATE("DRRH/",LEFT(E11, LEN(E11)-3)),[2]List1!C$2:D$100,2,FALSE),F11))</f>
        <v>Prihodi poslovanja</v>
      </c>
      <c r="E11" s="76" t="s">
        <v>28</v>
      </c>
      <c r="F11" s="76" t="s">
        <v>22</v>
      </c>
      <c r="G11" s="77">
        <v>1156147576</v>
      </c>
      <c r="H11" s="77">
        <v>1220632318</v>
      </c>
      <c r="I11" s="77">
        <v>1254660092</v>
      </c>
      <c r="J11" s="78"/>
      <c r="K11" s="78"/>
      <c r="L11" s="64"/>
      <c r="M11" s="64"/>
      <c r="N11" s="64"/>
    </row>
    <row r="12" spans="1:17">
      <c r="A12" s="74" t="str">
        <f t="shared" si="0"/>
        <v/>
      </c>
      <c r="B12" s="75" t="str">
        <f t="shared" si="1"/>
        <v>63</v>
      </c>
      <c r="C12" s="75" t="str">
        <f t="shared" si="2"/>
        <v/>
      </c>
      <c r="D12" s="75" t="str">
        <f>IF(ISNUMBER(SEARCH("XXX", E12)),VLOOKUP(CONCATENATE("DRRH/",LEFT(E12, LEN(E12)-3)),[2]List1!A$2:B$100,2,FALSE),IF(ISNUMBER(SEARCH("YYY", E12)),VLOOKUP(CONCATENATE("DRRH/",LEFT(E12, LEN(E12)-3)),[2]List1!C$2:D$100,2,FALSE),F12))</f>
        <v>Pomoći iz inozemstva (darovnice) i od subjekata unutar općeg proračuna</v>
      </c>
      <c r="E12" s="79" t="s">
        <v>29</v>
      </c>
      <c r="F12" s="79" t="s">
        <v>22</v>
      </c>
      <c r="G12" s="77">
        <v>882220683</v>
      </c>
      <c r="H12" s="77">
        <v>945303052</v>
      </c>
      <c r="I12" s="77">
        <v>975469992</v>
      </c>
      <c r="J12" s="78"/>
      <c r="K12" s="78"/>
      <c r="L12" s="78"/>
      <c r="M12" s="78"/>
      <c r="N12" s="78"/>
      <c r="O12" s="80"/>
      <c r="P12" s="80"/>
      <c r="Q12" s="80"/>
    </row>
    <row r="13" spans="1:17">
      <c r="A13" s="81" t="str">
        <f t="shared" si="0"/>
        <v/>
      </c>
      <c r="B13" s="82" t="str">
        <f t="shared" si="1"/>
        <v/>
      </c>
      <c r="C13" s="82" t="str">
        <f t="shared" si="2"/>
        <v>51</v>
      </c>
      <c r="D13" s="82" t="str">
        <f>IF(ISNUMBER(SEARCH("XXX", E13)),VLOOKUP(CONCATENATE("DRRH/",LEFT(E13, LEN(E13)-3)),[2]List1!A$2:B$100,2,FALSE),IF(ISNUMBER(SEARCH("YYY", E13)),VLOOKUP(CONCATENATE("DRRH/",LEFT(E13, LEN(E13)-3)),[2]List1!C$2:D$100,2,FALSE),F13))</f>
        <v>Pomoći EU</v>
      </c>
      <c r="E13" s="83" t="s">
        <v>30</v>
      </c>
      <c r="F13" s="84" t="s">
        <v>31</v>
      </c>
      <c r="G13" s="85">
        <v>934024</v>
      </c>
      <c r="H13" s="85">
        <v>719278</v>
      </c>
      <c r="I13" s="85">
        <v>719278</v>
      </c>
      <c r="J13" s="73"/>
      <c r="K13" s="73"/>
      <c r="L13" s="78"/>
      <c r="M13" s="78"/>
      <c r="N13" s="78"/>
      <c r="O13" s="80"/>
      <c r="P13" s="80"/>
      <c r="Q13" s="80"/>
    </row>
    <row r="14" spans="1:17">
      <c r="A14" s="81" t="str">
        <f t="shared" si="0"/>
        <v/>
      </c>
      <c r="B14" s="82" t="str">
        <f t="shared" si="1"/>
        <v/>
      </c>
      <c r="C14" s="82" t="str">
        <f t="shared" si="2"/>
        <v>52</v>
      </c>
      <c r="D14" s="82" t="str">
        <f>IF(ISNUMBER(SEARCH("XXX", E14)),VLOOKUP(CONCATENATE("DRRH/",LEFT(E14, LEN(E14)-3)),[2]List1!A$2:B$100,2,FALSE),IF(ISNUMBER(SEARCH("YYY", E14)),VLOOKUP(CONCATENATE("DRRH/",LEFT(E14, LEN(E14)-3)),[2]List1!C$2:D$100,2,FALSE),F14))</f>
        <v>Ostale pomoći</v>
      </c>
      <c r="E14" s="83" t="s">
        <v>32</v>
      </c>
      <c r="F14" s="84" t="s">
        <v>33</v>
      </c>
      <c r="G14" s="85">
        <v>1149380</v>
      </c>
      <c r="H14" s="85">
        <v>557809</v>
      </c>
      <c r="I14" s="85">
        <v>200743</v>
      </c>
      <c r="J14" s="73"/>
      <c r="K14" s="73"/>
      <c r="L14" s="78"/>
      <c r="M14" s="78"/>
      <c r="N14" s="78"/>
      <c r="O14" s="80"/>
      <c r="P14" s="80"/>
      <c r="Q14" s="80"/>
    </row>
    <row r="15" spans="1:17" s="86" customFormat="1">
      <c r="A15" s="81" t="str">
        <f t="shared" si="0"/>
        <v/>
      </c>
      <c r="B15" s="82" t="str">
        <f t="shared" si="1"/>
        <v/>
      </c>
      <c r="C15" s="82" t="str">
        <f t="shared" si="2"/>
        <v>55</v>
      </c>
      <c r="D15" s="82" t="str">
        <f>IF(ISNUMBER(SEARCH("XXX", E15)),VLOOKUP(CONCATENATE("DRRH/",LEFT(E15, LEN(E15)-3)),[2]List1!A$2:B$100,2,FALSE),IF(ISNUMBER(SEARCH("YYY", E15)),VLOOKUP(CONCATENATE("DRRH/",LEFT(E15, LEN(E15)-3)),[2]List1!C$2:D$100,2,FALSE),F15))</f>
        <v>Refundacije iz pomoći EU</v>
      </c>
      <c r="E15" s="83" t="s">
        <v>34</v>
      </c>
      <c r="F15" s="84" t="s">
        <v>35</v>
      </c>
      <c r="G15" s="85">
        <v>458249839</v>
      </c>
      <c r="H15" s="85">
        <v>398790614</v>
      </c>
      <c r="I15" s="85">
        <v>399006014</v>
      </c>
      <c r="J15" s="73"/>
      <c r="K15" s="73"/>
      <c r="L15" s="78"/>
      <c r="M15" s="78"/>
      <c r="N15" s="78"/>
      <c r="O15" s="80"/>
      <c r="P15" s="80"/>
      <c r="Q15" s="80"/>
    </row>
    <row r="16" spans="1:17">
      <c r="A16" s="81" t="str">
        <f t="shared" si="0"/>
        <v/>
      </c>
      <c r="B16" s="82" t="str">
        <f t="shared" si="1"/>
        <v/>
      </c>
      <c r="C16" s="82" t="str">
        <f t="shared" si="2"/>
        <v>56</v>
      </c>
      <c r="D16" s="82" t="str">
        <f>IF(ISNUMBER(SEARCH("XXX", E16)),VLOOKUP(CONCATENATE("DRRH/",LEFT(E16, LEN(E16)-3)),[2]List1!A$2:B$100,2,FALSE),IF(ISNUMBER(SEARCH("YYY", E16)),VLOOKUP(CONCATENATE("DRRH/",LEFT(E16, LEN(E16)-3)),[2]List1!C$2:D$100,2,FALSE),F16))</f>
        <v>Fondovi EU</v>
      </c>
      <c r="E16" s="83" t="s">
        <v>36</v>
      </c>
      <c r="F16" s="84" t="s">
        <v>37</v>
      </c>
      <c r="G16" s="85">
        <v>401526499</v>
      </c>
      <c r="H16" s="85">
        <v>502718795</v>
      </c>
      <c r="I16" s="85">
        <v>546991943</v>
      </c>
      <c r="J16" s="73"/>
      <c r="K16" s="73"/>
      <c r="L16" s="78"/>
      <c r="M16" s="78"/>
      <c r="N16" s="78"/>
      <c r="O16" s="80"/>
      <c r="P16" s="80"/>
      <c r="Q16" s="80"/>
    </row>
    <row r="17" spans="1:17">
      <c r="A17" s="81" t="str">
        <f t="shared" si="0"/>
        <v/>
      </c>
      <c r="B17" s="82" t="str">
        <f t="shared" si="1"/>
        <v/>
      </c>
      <c r="C17" s="82" t="str">
        <f t="shared" si="2"/>
        <v>58</v>
      </c>
      <c r="D17" s="82" t="str">
        <f>IF(ISNUMBER(SEARCH("XXX", E17)),VLOOKUP(CONCATENATE("DRRH/",LEFT(E17, LEN(E17)-3)),[2]List1!A$2:B$100,2,FALSE),IF(ISNUMBER(SEARCH("YYY", E17)),VLOOKUP(CONCATENATE("DRRH/",LEFT(E17, LEN(E17)-3)),[2]List1!C$2:D$100,2,FALSE),F17))</f>
        <v>Instrumenti EU nove generacije</v>
      </c>
      <c r="E17" s="83" t="s">
        <v>38</v>
      </c>
      <c r="F17" s="84" t="s">
        <v>39</v>
      </c>
      <c r="G17" s="85">
        <v>20360941</v>
      </c>
      <c r="H17" s="85">
        <v>42516556</v>
      </c>
      <c r="I17" s="85">
        <v>28552014</v>
      </c>
      <c r="J17" s="73"/>
      <c r="K17" s="73"/>
      <c r="L17" s="78"/>
      <c r="M17" s="78"/>
      <c r="N17" s="78"/>
      <c r="O17" s="80"/>
      <c r="P17" s="80"/>
      <c r="Q17" s="80"/>
    </row>
    <row r="18" spans="1:17">
      <c r="A18" s="74" t="str">
        <f t="shared" si="0"/>
        <v/>
      </c>
      <c r="B18" s="75" t="str">
        <f t="shared" si="1"/>
        <v>64</v>
      </c>
      <c r="C18" s="75" t="str">
        <f t="shared" si="2"/>
        <v/>
      </c>
      <c r="D18" s="75" t="str">
        <f>IF(ISNUMBER(SEARCH("XXX", E18)),VLOOKUP(CONCATENATE("DRRH/",LEFT(E18, LEN(E18)-3)),[2]List1!A$2:B$100,2,FALSE),IF(ISNUMBER(SEARCH("YYY", E18)),VLOOKUP(CONCATENATE("DRRH/",LEFT(E18, LEN(E18)-3)),[2]List1!C$2:D$100,2,FALSE),F18))</f>
        <v>Prihodi od imovine</v>
      </c>
      <c r="E18" s="79" t="s">
        <v>40</v>
      </c>
      <c r="F18" s="79" t="s">
        <v>22</v>
      </c>
      <c r="G18" s="77">
        <v>2132922</v>
      </c>
      <c r="H18" s="77">
        <v>2132922</v>
      </c>
      <c r="I18" s="77">
        <v>2132922</v>
      </c>
      <c r="J18" s="80"/>
      <c r="K18" s="80"/>
    </row>
    <row r="19" spans="1:17">
      <c r="A19" s="81" t="str">
        <f t="shared" si="0"/>
        <v/>
      </c>
      <c r="B19" s="82" t="str">
        <f t="shared" si="1"/>
        <v/>
      </c>
      <c r="C19" s="82" t="str">
        <f t="shared" si="2"/>
        <v>31</v>
      </c>
      <c r="D19" s="82" t="str">
        <f>IF(ISNUMBER(SEARCH("XXX", E19)),VLOOKUP(CONCATENATE("DRRH/",LEFT(E19, LEN(E19)-3)),[2]List1!A$2:B$100,2,FALSE),IF(ISNUMBER(SEARCH("YYY", E19)),VLOOKUP(CONCATENATE("DRRH/",LEFT(E19, LEN(E19)-3)),[2]List1!C$2:D$100,2,FALSE),F19))</f>
        <v>Vlastiti prihodi</v>
      </c>
      <c r="E19" s="87" t="s">
        <v>41</v>
      </c>
      <c r="F19" s="88" t="s">
        <v>42</v>
      </c>
      <c r="G19" s="89">
        <v>9357</v>
      </c>
      <c r="H19" s="89">
        <v>9357</v>
      </c>
      <c r="I19" s="89">
        <v>9357</v>
      </c>
      <c r="J19" s="90"/>
      <c r="K19" s="90"/>
    </row>
    <row r="20" spans="1:17">
      <c r="A20" s="81" t="str">
        <f t="shared" si="0"/>
        <v/>
      </c>
      <c r="B20" s="82" t="str">
        <f t="shared" si="1"/>
        <v/>
      </c>
      <c r="C20" s="82" t="str">
        <f t="shared" si="2"/>
        <v>43</v>
      </c>
      <c r="D20" s="82" t="str">
        <f>IF(ISNUMBER(SEARCH("XXX", E20)),VLOOKUP(CONCATENATE("DRRH/",LEFT(E20, LEN(E20)-3)),[2]List1!A$2:B$100,2,FALSE),IF(ISNUMBER(SEARCH("YYY", E20)),VLOOKUP(CONCATENATE("DRRH/",LEFT(E20, LEN(E20)-3)),[2]List1!C$2:D$100,2,FALSE),F20))</f>
        <v>Ostali prihodi za posebne namjene</v>
      </c>
      <c r="E20" s="87" t="s">
        <v>43</v>
      </c>
      <c r="F20" s="88" t="s">
        <v>44</v>
      </c>
      <c r="G20" s="89">
        <v>2123565</v>
      </c>
      <c r="H20" s="89">
        <v>2123565</v>
      </c>
      <c r="I20" s="89">
        <v>2123565</v>
      </c>
      <c r="J20" s="90"/>
      <c r="K20" s="90"/>
    </row>
    <row r="21" spans="1:17" ht="25.5">
      <c r="A21" s="74" t="str">
        <f t="shared" si="0"/>
        <v/>
      </c>
      <c r="B21" s="75" t="str">
        <f t="shared" si="1"/>
        <v>65</v>
      </c>
      <c r="C21" s="75" t="str">
        <f t="shared" si="2"/>
        <v/>
      </c>
      <c r="D21" s="75" t="str">
        <f>IF(ISNUMBER(SEARCH("XXX", E21)),VLOOKUP(CONCATENATE("DRRH/",LEFT(E21, LEN(E21)-3)),[2]List1!A$2:B$100,2,FALSE),IF(ISNUMBER(SEARCH("YYY", E21)),VLOOKUP(CONCATENATE("DRRH/",LEFT(E21, LEN(E21)-3)),[2]List1!C$2:D$100,2,FALSE),F21))</f>
        <v>Prihodi od upravnih i administrativnih pristojbi, pristojbi po posebnim propisima i naknada</v>
      </c>
      <c r="E21" s="79" t="s">
        <v>45</v>
      </c>
      <c r="F21" s="79" t="s">
        <v>22</v>
      </c>
      <c r="G21" s="77">
        <v>18242012</v>
      </c>
      <c r="H21" s="77">
        <v>18240685</v>
      </c>
      <c r="I21" s="77">
        <v>18240686</v>
      </c>
      <c r="J21" s="80"/>
      <c r="K21" s="80"/>
    </row>
    <row r="22" spans="1:17">
      <c r="A22" s="81" t="str">
        <f t="shared" si="0"/>
        <v/>
      </c>
      <c r="B22" s="82" t="str">
        <f t="shared" si="1"/>
        <v/>
      </c>
      <c r="C22" s="82" t="str">
        <f t="shared" si="2"/>
        <v>43</v>
      </c>
      <c r="D22" s="82" t="str">
        <f>IF(ISNUMBER(SEARCH("XXX", E22)),VLOOKUP(CONCATENATE("DRRH/",LEFT(E22, LEN(E22)-3)),[2]List1!A$2:B$100,2,FALSE),IF(ISNUMBER(SEARCH("YYY", E22)),VLOOKUP(CONCATENATE("DRRH/",LEFT(E22, LEN(E22)-3)),[2]List1!C$2:D$100,2,FALSE),F22))</f>
        <v>Ostali prihodi za posebne namjene</v>
      </c>
      <c r="E22" s="87" t="s">
        <v>43</v>
      </c>
      <c r="F22" s="88" t="s">
        <v>44</v>
      </c>
      <c r="G22" s="89">
        <v>18242012</v>
      </c>
      <c r="H22" s="89">
        <v>18240685</v>
      </c>
      <c r="I22" s="89">
        <v>18240686</v>
      </c>
      <c r="J22" s="90"/>
      <c r="K22" s="90"/>
    </row>
    <row r="23" spans="1:17">
      <c r="A23" s="74" t="str">
        <f t="shared" si="0"/>
        <v/>
      </c>
      <c r="B23" s="75" t="str">
        <f t="shared" si="1"/>
        <v>66</v>
      </c>
      <c r="C23" s="75" t="str">
        <f t="shared" si="2"/>
        <v/>
      </c>
      <c r="D23" s="75" t="str">
        <f>IF(ISNUMBER(SEARCH("XXX", E23)),VLOOKUP(CONCATENATE("DRRH/",LEFT(E23, LEN(E23)-3)),[2]List1!A$2:B$100,2,FALSE),IF(ISNUMBER(SEARCH("YYY", E23)),VLOOKUP(CONCATENATE("DRRH/",LEFT(E23, LEN(E23)-3)),[2]List1!C$2:D$100,2,FALSE),F23))</f>
        <v>Prihodi od prodaje proizvoda i robe te pruženih usluga i prihodi od donacija</v>
      </c>
      <c r="E23" s="79" t="s">
        <v>46</v>
      </c>
      <c r="F23" s="79" t="s">
        <v>22</v>
      </c>
      <c r="G23" s="77">
        <v>4275614</v>
      </c>
      <c r="H23" s="77">
        <v>4272294</v>
      </c>
      <c r="I23" s="77">
        <v>4272294</v>
      </c>
      <c r="J23" s="80"/>
      <c r="K23" s="80"/>
    </row>
    <row r="24" spans="1:17">
      <c r="A24" s="81" t="str">
        <f t="shared" si="0"/>
        <v/>
      </c>
      <c r="B24" s="82" t="str">
        <f t="shared" si="1"/>
        <v/>
      </c>
      <c r="C24" s="82" t="str">
        <f t="shared" si="2"/>
        <v>31</v>
      </c>
      <c r="D24" s="82" t="str">
        <f>IF(ISNUMBER(SEARCH("XXX", E24)),VLOOKUP(CONCATENATE("DRRH/",LEFT(E24, LEN(E24)-3)),[2]List1!A$2:B$100,2,FALSE),IF(ISNUMBER(SEARCH("YYY", E24)),VLOOKUP(CONCATENATE("DRRH/",LEFT(E24, LEN(E24)-3)),[2]List1!C$2:D$100,2,FALSE),F24))</f>
        <v>Vlastiti prihodi</v>
      </c>
      <c r="E24" s="87" t="s">
        <v>41</v>
      </c>
      <c r="F24" s="88" t="s">
        <v>42</v>
      </c>
      <c r="G24" s="89">
        <v>4265660</v>
      </c>
      <c r="H24" s="89">
        <v>4265658</v>
      </c>
      <c r="I24" s="89">
        <v>4265658</v>
      </c>
      <c r="J24" s="90"/>
      <c r="K24" s="90"/>
    </row>
    <row r="25" spans="1:17">
      <c r="A25" s="81" t="str">
        <f t="shared" si="0"/>
        <v/>
      </c>
      <c r="B25" s="82" t="str">
        <f t="shared" si="1"/>
        <v/>
      </c>
      <c r="C25" s="82" t="str">
        <f t="shared" si="2"/>
        <v>61</v>
      </c>
      <c r="D25" s="82" t="str">
        <f>IF(ISNUMBER(SEARCH("XXX", E25)),VLOOKUP(CONCATENATE("DRRH/",LEFT(E25, LEN(E25)-3)),[2]List1!A$2:B$100,2,FALSE),IF(ISNUMBER(SEARCH("YYY", E25)),VLOOKUP(CONCATENATE("DRRH/",LEFT(E25, LEN(E25)-3)),[2]List1!C$2:D$100,2,FALSE),F25))</f>
        <v>Donacije</v>
      </c>
      <c r="E25" s="87" t="s">
        <v>47</v>
      </c>
      <c r="F25" s="88" t="s">
        <v>48</v>
      </c>
      <c r="G25" s="89">
        <v>9954</v>
      </c>
      <c r="H25" s="89">
        <v>6636</v>
      </c>
      <c r="I25" s="89">
        <v>6636</v>
      </c>
      <c r="J25" s="90"/>
      <c r="K25" s="90"/>
    </row>
    <row r="26" spans="1:17">
      <c r="A26" s="74" t="str">
        <f t="shared" si="0"/>
        <v/>
      </c>
      <c r="B26" s="75" t="str">
        <f t="shared" si="1"/>
        <v>67</v>
      </c>
      <c r="C26" s="75" t="str">
        <f t="shared" si="2"/>
        <v/>
      </c>
      <c r="D26" s="75" t="str">
        <f>IF(ISNUMBER(SEARCH("XXX", E26)),VLOOKUP(CONCATENATE("DRRH/",LEFT(E26, LEN(E26)-3)),[2]List1!A$2:B$100,2,FALSE),IF(ISNUMBER(SEARCH("YYY", E26)),VLOOKUP(CONCATENATE("DRRH/",LEFT(E26, LEN(E26)-3)),[2]List1!C$2:D$100,2,FALSE),F26))</f>
        <v>Prihodi iz proračuna</v>
      </c>
      <c r="E26" s="79" t="s">
        <v>49</v>
      </c>
      <c r="F26" s="79" t="s">
        <v>22</v>
      </c>
      <c r="G26" s="77">
        <v>249272491</v>
      </c>
      <c r="H26" s="77">
        <v>250679511</v>
      </c>
      <c r="I26" s="77">
        <v>254540344</v>
      </c>
      <c r="J26" s="80"/>
      <c r="K26" s="80"/>
    </row>
    <row r="27" spans="1:17">
      <c r="A27" s="81" t="str">
        <f t="shared" si="0"/>
        <v/>
      </c>
      <c r="B27" s="82" t="str">
        <f t="shared" si="1"/>
        <v/>
      </c>
      <c r="C27" s="82" t="str">
        <f t="shared" si="2"/>
        <v>11</v>
      </c>
      <c r="D27" s="82" t="str">
        <f>IF(ISNUMBER(SEARCH("XXX", E27)),VLOOKUP(CONCATENATE("DRRH/",LEFT(E27, LEN(E27)-3)),[2]List1!A$2:B$100,2,FALSE),IF(ISNUMBER(SEARCH("YYY", E27)),VLOOKUP(CONCATENATE("DRRH/",LEFT(E27, LEN(E27)-3)),[2]List1!C$2:D$100,2,FALSE),F27))</f>
        <v>Opći prihodi i primici</v>
      </c>
      <c r="E27" s="87" t="s">
        <v>50</v>
      </c>
      <c r="F27" s="88" t="s">
        <v>51</v>
      </c>
      <c r="G27" s="89">
        <v>175077733</v>
      </c>
      <c r="H27" s="89">
        <v>157817020</v>
      </c>
      <c r="I27" s="89">
        <v>155611022</v>
      </c>
      <c r="J27" s="90"/>
      <c r="K27" s="90"/>
    </row>
    <row r="28" spans="1:17">
      <c r="A28" s="81" t="str">
        <f t="shared" si="0"/>
        <v/>
      </c>
      <c r="B28" s="82" t="str">
        <f t="shared" si="1"/>
        <v/>
      </c>
      <c r="C28" s="82" t="str">
        <f t="shared" si="2"/>
        <v>12</v>
      </c>
      <c r="D28" s="82" t="str">
        <f>IF(ISNUMBER(SEARCH("XXX", E28)),VLOOKUP(CONCATENATE("DRRH/",LEFT(E28, LEN(E28)-3)),[2]List1!A$2:B$100,2,FALSE),IF(ISNUMBER(SEARCH("YYY", E28)),VLOOKUP(CONCATENATE("DRRH/",LEFT(E28, LEN(E28)-3)),[2]List1!C$2:D$100,2,FALSE),F28))</f>
        <v>Sredstva učešća za pomoći</v>
      </c>
      <c r="E28" s="87" t="s">
        <v>52</v>
      </c>
      <c r="F28" s="88" t="s">
        <v>53</v>
      </c>
      <c r="G28" s="89">
        <v>74194758</v>
      </c>
      <c r="H28" s="89">
        <v>92862491</v>
      </c>
      <c r="I28" s="89">
        <v>98929322</v>
      </c>
      <c r="J28" s="90"/>
      <c r="K28" s="90"/>
    </row>
    <row r="29" spans="1:17">
      <c r="A29" s="74" t="str">
        <f t="shared" si="0"/>
        <v/>
      </c>
      <c r="B29" s="75" t="str">
        <f t="shared" si="1"/>
        <v>68</v>
      </c>
      <c r="C29" s="75" t="str">
        <f t="shared" si="2"/>
        <v/>
      </c>
      <c r="D29" s="75" t="str">
        <f>IF(ISNUMBER(SEARCH("XXX", E29)),VLOOKUP(CONCATENATE("DRRH/",LEFT(E29, LEN(E29)-3)),[2]List1!A$2:B$100,2,FALSE),IF(ISNUMBER(SEARCH("YYY", E29)),VLOOKUP(CONCATENATE("DRRH/",LEFT(E29, LEN(E29)-3)),[2]List1!C$2:D$100,2,FALSE),F29))</f>
        <v>Kazne, upravne mjere i ostali prihodi</v>
      </c>
      <c r="E29" s="79" t="s">
        <v>54</v>
      </c>
      <c r="F29" s="79" t="s">
        <v>22</v>
      </c>
      <c r="G29" s="77">
        <v>3854</v>
      </c>
      <c r="H29" s="77">
        <v>3854</v>
      </c>
      <c r="I29" s="77">
        <v>3854</v>
      </c>
      <c r="J29" s="80"/>
      <c r="K29" s="80"/>
    </row>
    <row r="30" spans="1:17">
      <c r="A30" s="81" t="str">
        <f t="shared" si="0"/>
        <v/>
      </c>
      <c r="B30" s="82" t="str">
        <f t="shared" si="1"/>
        <v/>
      </c>
      <c r="C30" s="82" t="str">
        <f t="shared" si="2"/>
        <v>31</v>
      </c>
      <c r="D30" s="82" t="str">
        <f>IF(ISNUMBER(SEARCH("XXX", E30)),VLOOKUP(CONCATENATE("DRRH/",LEFT(E30, LEN(E30)-3)),[2]List1!A$2:B$100,2,FALSE),IF(ISNUMBER(SEARCH("YYY", E30)),VLOOKUP(CONCATENATE("DRRH/",LEFT(E30, LEN(E30)-3)),[2]List1!C$2:D$100,2,FALSE),F30))</f>
        <v>Vlastiti prihodi</v>
      </c>
      <c r="E30" s="87" t="s">
        <v>41</v>
      </c>
      <c r="F30" s="88" t="s">
        <v>42</v>
      </c>
      <c r="G30" s="89">
        <v>2654</v>
      </c>
      <c r="H30" s="89">
        <v>2654</v>
      </c>
      <c r="I30" s="89">
        <v>2654</v>
      </c>
      <c r="J30" s="90"/>
      <c r="K30" s="90"/>
    </row>
    <row r="31" spans="1:17">
      <c r="A31" s="81" t="str">
        <f t="shared" si="0"/>
        <v/>
      </c>
      <c r="B31" s="82" t="str">
        <f t="shared" si="1"/>
        <v/>
      </c>
      <c r="C31" s="82" t="str">
        <f t="shared" si="2"/>
        <v>43</v>
      </c>
      <c r="D31" s="82" t="str">
        <f>IF(ISNUMBER(SEARCH("XXX", E31)),VLOOKUP(CONCATENATE("DRRH/",LEFT(E31, LEN(E31)-3)),[2]List1!A$2:B$100,2,FALSE),IF(ISNUMBER(SEARCH("YYY", E31)),VLOOKUP(CONCATENATE("DRRH/",LEFT(E31, LEN(E31)-3)),[2]List1!C$2:D$100,2,FALSE),F31))</f>
        <v>Ostali prihodi za posebne namjene</v>
      </c>
      <c r="E31" s="87" t="s">
        <v>43</v>
      </c>
      <c r="F31" s="88" t="s">
        <v>44</v>
      </c>
      <c r="G31" s="89">
        <v>1200</v>
      </c>
      <c r="H31" s="89">
        <v>1200</v>
      </c>
      <c r="I31" s="89">
        <v>1200</v>
      </c>
      <c r="J31" s="90"/>
      <c r="K31" s="90"/>
    </row>
    <row r="32" spans="1:17">
      <c r="A32" s="74" t="str">
        <f t="shared" si="0"/>
        <v>7</v>
      </c>
      <c r="B32" s="75" t="str">
        <f t="shared" si="1"/>
        <v/>
      </c>
      <c r="C32" s="75" t="str">
        <f t="shared" si="2"/>
        <v/>
      </c>
      <c r="D32" s="75" t="str">
        <f>IF(ISNUMBER(SEARCH("XXX", E32)),VLOOKUP(CONCATENATE("DRRH/",LEFT(E32, LEN(E32)-3)),[2]List1!A$2:B$100,2,FALSE),IF(ISNUMBER(SEARCH("YYY", E32)),VLOOKUP(CONCATENATE("DRRH/",LEFT(E32, LEN(E32)-3)),[2]List1!C$2:D$100,2,FALSE),F32))</f>
        <v>Prihodi od prodaje nefinancijske imovine</v>
      </c>
      <c r="E32" s="76" t="s">
        <v>55</v>
      </c>
      <c r="F32" s="76" t="s">
        <v>22</v>
      </c>
      <c r="G32" s="77">
        <v>5734</v>
      </c>
      <c r="H32" s="77">
        <v>5734</v>
      </c>
      <c r="I32" s="77">
        <v>5734</v>
      </c>
      <c r="J32" s="80"/>
      <c r="K32" s="80"/>
    </row>
    <row r="33" spans="1:13">
      <c r="A33" s="74" t="str">
        <f t="shared" si="0"/>
        <v/>
      </c>
      <c r="B33" s="75" t="str">
        <f t="shared" si="1"/>
        <v>72</v>
      </c>
      <c r="C33" s="75" t="str">
        <f t="shared" si="2"/>
        <v/>
      </c>
      <c r="D33" s="75" t="str">
        <f>IF(ISNUMBER(SEARCH("XXX", E33)),VLOOKUP(CONCATENATE("DRRH/",LEFT(E33, LEN(E33)-3)),[2]List1!A$2:B$100,2,FALSE),IF(ISNUMBER(SEARCH("YYY", E33)),VLOOKUP(CONCATENATE("DRRH/",LEFT(E33, LEN(E33)-3)),[2]List1!C$2:D$100,2,FALSE),F33))</f>
        <v>Prihodi od prodaje proizvedene dugotrajne imovine</v>
      </c>
      <c r="E33" s="79" t="s">
        <v>56</v>
      </c>
      <c r="F33" s="79" t="s">
        <v>22</v>
      </c>
      <c r="G33" s="77">
        <v>5734</v>
      </c>
      <c r="H33" s="77">
        <v>5734</v>
      </c>
      <c r="I33" s="77">
        <v>5734</v>
      </c>
      <c r="J33" s="86"/>
      <c r="K33" s="86"/>
    </row>
    <row r="34" spans="1:13">
      <c r="A34" s="81" t="str">
        <f t="shared" si="0"/>
        <v/>
      </c>
      <c r="B34" s="82" t="str">
        <f t="shared" si="1"/>
        <v/>
      </c>
      <c r="C34" s="82" t="str">
        <f t="shared" si="2"/>
        <v>71</v>
      </c>
      <c r="D34" s="82" t="str">
        <f>IF(ISNUMBER(SEARCH("XXX", E34)),VLOOKUP(CONCATENATE("DRRH/",LEFT(E34, LEN(E34)-3)),[2]List1!A$2:B$100,2,FALSE),IF(ISNUMBER(SEARCH("YYY", E34)),VLOOKUP(CONCATENATE("DRRH/",LEFT(E34, LEN(E34)-3)),[2]List1!C$2:D$100,2,FALSE),F34))</f>
        <v>Prihodi od nefin. imovine i nadoknade štete s osnova osig.</v>
      </c>
      <c r="E34" s="87" t="s">
        <v>57</v>
      </c>
      <c r="F34" s="88" t="s">
        <v>58</v>
      </c>
      <c r="G34" s="89">
        <v>5734</v>
      </c>
      <c r="H34" s="89">
        <v>5734</v>
      </c>
      <c r="I34" s="89">
        <v>5734</v>
      </c>
      <c r="J34" s="90"/>
      <c r="K34" s="90"/>
    </row>
    <row r="36" spans="1:13" ht="15.75">
      <c r="A36" s="51" t="s">
        <v>59</v>
      </c>
      <c r="B36" s="51"/>
      <c r="C36" s="51"/>
      <c r="D36" s="51"/>
      <c r="E36" s="51"/>
      <c r="F36" s="51"/>
      <c r="G36" s="51"/>
      <c r="H36" s="51"/>
      <c r="I36" s="51"/>
      <c r="J36" s="91"/>
      <c r="K36" s="91"/>
      <c r="L36" s="91"/>
      <c r="M36" s="91"/>
    </row>
    <row r="38" spans="1:13" ht="25.5">
      <c r="A38" s="92" t="s">
        <v>18</v>
      </c>
      <c r="B38" s="92" t="s">
        <v>19</v>
      </c>
      <c r="C38" s="92" t="s">
        <v>20</v>
      </c>
      <c r="D38" s="92" t="s">
        <v>60</v>
      </c>
      <c r="G38" s="94" t="s">
        <v>61</v>
      </c>
      <c r="H38" s="95" t="s">
        <v>62</v>
      </c>
      <c r="I38" s="95" t="s">
        <v>63</v>
      </c>
    </row>
    <row r="39" spans="1:13">
      <c r="A39" s="58">
        <v>1</v>
      </c>
      <c r="B39" s="58">
        <v>2</v>
      </c>
      <c r="C39" s="58">
        <v>3</v>
      </c>
      <c r="D39" s="58">
        <v>4</v>
      </c>
      <c r="G39" s="96">
        <v>5</v>
      </c>
      <c r="H39" s="96">
        <v>6</v>
      </c>
      <c r="I39" s="96">
        <v>7</v>
      </c>
    </row>
    <row r="40" spans="1:13">
      <c r="A40" s="62"/>
      <c r="B40" s="62"/>
      <c r="C40" s="62"/>
      <c r="D40" s="97" t="s">
        <v>7</v>
      </c>
      <c r="G40" s="65">
        <v>1163727926</v>
      </c>
      <c r="H40" s="65">
        <v>1228001304</v>
      </c>
      <c r="I40" s="65">
        <v>1258266913</v>
      </c>
    </row>
    <row r="41" spans="1:13">
      <c r="A41" s="98" t="s">
        <v>64</v>
      </c>
      <c r="B41" s="97" t="s">
        <v>22</v>
      </c>
      <c r="C41" s="97" t="s">
        <v>22</v>
      </c>
      <c r="D41" s="97" t="s">
        <v>65</v>
      </c>
      <c r="G41" s="77">
        <v>1147858942</v>
      </c>
      <c r="H41" s="77">
        <v>1215345039</v>
      </c>
      <c r="I41" s="77">
        <v>1247476244</v>
      </c>
    </row>
    <row r="42" spans="1:13">
      <c r="A42" s="98" t="s">
        <v>22</v>
      </c>
      <c r="B42" s="97" t="s">
        <v>41</v>
      </c>
      <c r="C42" s="97" t="s">
        <v>22</v>
      </c>
      <c r="D42" s="97" t="s">
        <v>66</v>
      </c>
      <c r="G42" s="77">
        <v>59710099</v>
      </c>
      <c r="H42" s="77">
        <v>59818728</v>
      </c>
      <c r="I42" s="77">
        <v>60088563</v>
      </c>
    </row>
    <row r="43" spans="1:13">
      <c r="A43" s="99" t="s">
        <v>22</v>
      </c>
      <c r="B43" s="100" t="s">
        <v>22</v>
      </c>
      <c r="C43" s="100" t="s">
        <v>50</v>
      </c>
      <c r="D43" s="100" t="s">
        <v>67</v>
      </c>
      <c r="G43" s="85">
        <v>38013972</v>
      </c>
      <c r="H43" s="85">
        <v>38316977</v>
      </c>
      <c r="I43" s="85">
        <v>42197262</v>
      </c>
    </row>
    <row r="44" spans="1:13">
      <c r="A44" s="99" t="s">
        <v>22</v>
      </c>
      <c r="B44" s="100" t="s">
        <v>22</v>
      </c>
      <c r="C44" s="100" t="s">
        <v>52</v>
      </c>
      <c r="D44" s="100" t="s">
        <v>68</v>
      </c>
      <c r="G44" s="85">
        <v>2005489</v>
      </c>
      <c r="H44" s="85">
        <v>1996364</v>
      </c>
      <c r="I44" s="85">
        <v>1972872</v>
      </c>
    </row>
    <row r="45" spans="1:13">
      <c r="A45" s="99" t="s">
        <v>22</v>
      </c>
      <c r="B45" s="100" t="s">
        <v>22</v>
      </c>
      <c r="C45" s="100" t="s">
        <v>41</v>
      </c>
      <c r="D45" s="100" t="s">
        <v>69</v>
      </c>
      <c r="G45" s="85">
        <v>5413366</v>
      </c>
      <c r="H45" s="85">
        <v>5413366</v>
      </c>
      <c r="I45" s="85">
        <v>1858186</v>
      </c>
    </row>
    <row r="46" spans="1:13">
      <c r="A46" s="99" t="s">
        <v>22</v>
      </c>
      <c r="B46" s="100" t="s">
        <v>22</v>
      </c>
      <c r="C46" s="100" t="s">
        <v>30</v>
      </c>
      <c r="D46" s="100" t="s">
        <v>70</v>
      </c>
      <c r="G46" s="85">
        <v>98525</v>
      </c>
      <c r="H46" s="85">
        <v>40500</v>
      </c>
      <c r="I46" s="85">
        <v>40500</v>
      </c>
    </row>
    <row r="47" spans="1:13">
      <c r="A47" s="99" t="s">
        <v>22</v>
      </c>
      <c r="B47" s="100" t="s">
        <v>22</v>
      </c>
      <c r="C47" s="100" t="s">
        <v>32</v>
      </c>
      <c r="D47" s="100" t="s">
        <v>71</v>
      </c>
      <c r="G47" s="85">
        <v>277735</v>
      </c>
      <c r="H47" s="85">
        <v>194264</v>
      </c>
      <c r="I47" s="85">
        <v>23571</v>
      </c>
    </row>
    <row r="48" spans="1:13">
      <c r="A48" s="99" t="s">
        <v>22</v>
      </c>
      <c r="B48" s="100" t="s">
        <v>22</v>
      </c>
      <c r="C48" s="100" t="s">
        <v>34</v>
      </c>
      <c r="D48" s="100" t="s">
        <v>72</v>
      </c>
      <c r="G48" s="85">
        <v>180555</v>
      </c>
      <c r="H48" s="85">
        <v>179428</v>
      </c>
      <c r="I48" s="85">
        <v>179428</v>
      </c>
    </row>
    <row r="49" spans="1:9">
      <c r="A49" s="99" t="s">
        <v>22</v>
      </c>
      <c r="B49" s="100" t="s">
        <v>22</v>
      </c>
      <c r="C49" s="100" t="s">
        <v>36</v>
      </c>
      <c r="D49" s="100" t="s">
        <v>73</v>
      </c>
      <c r="G49" s="85">
        <v>13607311</v>
      </c>
      <c r="H49" s="85">
        <v>13562958</v>
      </c>
      <c r="I49" s="85">
        <v>13700327</v>
      </c>
    </row>
    <row r="50" spans="1:9">
      <c r="A50" s="99" t="s">
        <v>22</v>
      </c>
      <c r="B50" s="100" t="s">
        <v>22</v>
      </c>
      <c r="C50" s="100" t="s">
        <v>38</v>
      </c>
      <c r="D50" s="100" t="s">
        <v>74</v>
      </c>
      <c r="G50" s="85">
        <v>113146</v>
      </c>
      <c r="H50" s="85">
        <v>114871</v>
      </c>
      <c r="I50" s="85">
        <v>116417</v>
      </c>
    </row>
    <row r="51" spans="1:9">
      <c r="A51" s="98" t="s">
        <v>22</v>
      </c>
      <c r="B51" s="97" t="s">
        <v>75</v>
      </c>
      <c r="C51" s="97" t="s">
        <v>22</v>
      </c>
      <c r="D51" s="97" t="s">
        <v>76</v>
      </c>
      <c r="G51" s="77">
        <v>77999289</v>
      </c>
      <c r="H51" s="77">
        <v>95830188</v>
      </c>
      <c r="I51" s="77">
        <v>90507538</v>
      </c>
    </row>
    <row r="52" spans="1:9">
      <c r="A52" s="99" t="s">
        <v>22</v>
      </c>
      <c r="B52" s="100" t="s">
        <v>22</v>
      </c>
      <c r="C52" s="100" t="s">
        <v>50</v>
      </c>
      <c r="D52" s="100" t="s">
        <v>67</v>
      </c>
      <c r="G52" s="85">
        <v>48732076</v>
      </c>
      <c r="H52" s="85">
        <v>50540043</v>
      </c>
      <c r="I52" s="85">
        <v>49718977</v>
      </c>
    </row>
    <row r="53" spans="1:9">
      <c r="A53" s="99" t="s">
        <v>22</v>
      </c>
      <c r="B53" s="100" t="s">
        <v>22</v>
      </c>
      <c r="C53" s="100" t="s">
        <v>52</v>
      </c>
      <c r="D53" s="100" t="s">
        <v>68</v>
      </c>
      <c r="G53" s="85">
        <v>4364688</v>
      </c>
      <c r="H53" s="85">
        <v>4347374</v>
      </c>
      <c r="I53" s="85">
        <v>3770589</v>
      </c>
    </row>
    <row r="54" spans="1:9">
      <c r="A54" s="99" t="s">
        <v>22</v>
      </c>
      <c r="B54" s="100" t="s">
        <v>22</v>
      </c>
      <c r="C54" s="100" t="s">
        <v>41</v>
      </c>
      <c r="D54" s="100" t="s">
        <v>69</v>
      </c>
      <c r="G54" s="85">
        <v>2468974</v>
      </c>
      <c r="H54" s="85">
        <v>2468974</v>
      </c>
      <c r="I54" s="85">
        <v>2307915</v>
      </c>
    </row>
    <row r="55" spans="1:9">
      <c r="A55" s="101" t="s">
        <v>22</v>
      </c>
      <c r="B55" s="102" t="s">
        <v>22</v>
      </c>
      <c r="C55" s="102" t="s">
        <v>43</v>
      </c>
      <c r="D55" s="102" t="s">
        <v>77</v>
      </c>
      <c r="G55" s="89">
        <v>6464238</v>
      </c>
      <c r="H55" s="89">
        <v>6435040</v>
      </c>
      <c r="I55" s="89">
        <v>6435040</v>
      </c>
    </row>
    <row r="56" spans="1:9">
      <c r="A56" s="101" t="s">
        <v>22</v>
      </c>
      <c r="B56" s="102" t="s">
        <v>22</v>
      </c>
      <c r="C56" s="102" t="s">
        <v>30</v>
      </c>
      <c r="D56" s="102" t="s">
        <v>70</v>
      </c>
      <c r="G56" s="89">
        <v>669759</v>
      </c>
      <c r="H56" s="89">
        <v>622583</v>
      </c>
      <c r="I56" s="89">
        <v>622583</v>
      </c>
    </row>
    <row r="57" spans="1:9">
      <c r="A57" s="101" t="s">
        <v>22</v>
      </c>
      <c r="B57" s="102" t="s">
        <v>22</v>
      </c>
      <c r="C57" s="102" t="s">
        <v>32</v>
      </c>
      <c r="D57" s="102" t="s">
        <v>71</v>
      </c>
      <c r="G57" s="89">
        <v>564189</v>
      </c>
      <c r="H57" s="89">
        <v>275041</v>
      </c>
      <c r="I57" s="89">
        <v>56361</v>
      </c>
    </row>
    <row r="58" spans="1:9">
      <c r="A58" s="101" t="s">
        <v>22</v>
      </c>
      <c r="B58" s="102" t="s">
        <v>22</v>
      </c>
      <c r="C58" s="102" t="s">
        <v>34</v>
      </c>
      <c r="D58" s="102" t="s">
        <v>72</v>
      </c>
      <c r="G58" s="89">
        <v>2435671</v>
      </c>
      <c r="H58" s="89">
        <v>2430876</v>
      </c>
      <c r="I58" s="89">
        <v>2430876</v>
      </c>
    </row>
    <row r="59" spans="1:9">
      <c r="A59" s="101" t="s">
        <v>22</v>
      </c>
      <c r="B59" s="102" t="s">
        <v>22</v>
      </c>
      <c r="C59" s="102" t="s">
        <v>36</v>
      </c>
      <c r="D59" s="102" t="s">
        <v>73</v>
      </c>
      <c r="G59" s="89">
        <v>10482138</v>
      </c>
      <c r="H59" s="89">
        <v>10565007</v>
      </c>
      <c r="I59" s="89">
        <v>11316738</v>
      </c>
    </row>
    <row r="60" spans="1:9">
      <c r="A60" s="101" t="s">
        <v>22</v>
      </c>
      <c r="B60" s="102" t="s">
        <v>22</v>
      </c>
      <c r="C60" s="102" t="s">
        <v>38</v>
      </c>
      <c r="D60" s="102" t="s">
        <v>74</v>
      </c>
      <c r="G60" s="89">
        <v>1808504</v>
      </c>
      <c r="H60" s="89">
        <v>18132880</v>
      </c>
      <c r="I60" s="89">
        <v>13836089</v>
      </c>
    </row>
    <row r="61" spans="1:9">
      <c r="A61" s="101" t="s">
        <v>22</v>
      </c>
      <c r="B61" s="102" t="s">
        <v>22</v>
      </c>
      <c r="C61" s="102" t="s">
        <v>47</v>
      </c>
      <c r="D61" s="102" t="s">
        <v>78</v>
      </c>
      <c r="G61" s="89">
        <v>3318</v>
      </c>
      <c r="H61" s="89">
        <v>6636</v>
      </c>
      <c r="I61" s="89">
        <v>6636</v>
      </c>
    </row>
    <row r="62" spans="1:9">
      <c r="A62" s="101" t="s">
        <v>22</v>
      </c>
      <c r="B62" s="102" t="s">
        <v>22</v>
      </c>
      <c r="C62" s="102" t="s">
        <v>57</v>
      </c>
      <c r="D62" s="102" t="s">
        <v>79</v>
      </c>
      <c r="G62" s="89">
        <v>5734</v>
      </c>
      <c r="H62" s="89">
        <v>5734</v>
      </c>
      <c r="I62" s="89">
        <v>5734</v>
      </c>
    </row>
    <row r="63" spans="1:9">
      <c r="A63" s="98" t="s">
        <v>22</v>
      </c>
      <c r="B63" s="97" t="s">
        <v>80</v>
      </c>
      <c r="C63" s="97" t="s">
        <v>22</v>
      </c>
      <c r="D63" s="97" t="s">
        <v>81</v>
      </c>
      <c r="G63" s="77">
        <v>122608</v>
      </c>
      <c r="H63" s="77">
        <v>122183</v>
      </c>
      <c r="I63" s="77">
        <v>121705</v>
      </c>
    </row>
    <row r="64" spans="1:9">
      <c r="A64" s="101" t="s">
        <v>22</v>
      </c>
      <c r="B64" s="102" t="s">
        <v>22</v>
      </c>
      <c r="C64" s="102" t="s">
        <v>50</v>
      </c>
      <c r="D64" s="102" t="s">
        <v>67</v>
      </c>
      <c r="G64" s="89">
        <v>107039</v>
      </c>
      <c r="H64" s="89">
        <v>107039</v>
      </c>
      <c r="I64" s="89">
        <v>107039</v>
      </c>
    </row>
    <row r="65" spans="1:9">
      <c r="A65" s="101" t="s">
        <v>22</v>
      </c>
      <c r="B65" s="102" t="s">
        <v>22</v>
      </c>
      <c r="C65" s="102" t="s">
        <v>41</v>
      </c>
      <c r="D65" s="102" t="s">
        <v>69</v>
      </c>
      <c r="G65" s="89">
        <v>13883</v>
      </c>
      <c r="H65" s="89">
        <v>13458</v>
      </c>
      <c r="I65" s="89">
        <v>12980</v>
      </c>
    </row>
    <row r="66" spans="1:9">
      <c r="A66" s="101" t="s">
        <v>22</v>
      </c>
      <c r="B66" s="102" t="s">
        <v>22</v>
      </c>
      <c r="C66" s="102" t="s">
        <v>43</v>
      </c>
      <c r="D66" s="102" t="s">
        <v>77</v>
      </c>
      <c r="G66" s="89">
        <v>1686</v>
      </c>
      <c r="H66" s="89">
        <v>1686</v>
      </c>
      <c r="I66" s="89">
        <v>1686</v>
      </c>
    </row>
    <row r="67" spans="1:9">
      <c r="A67" s="98" t="s">
        <v>22</v>
      </c>
      <c r="B67" s="97" t="s">
        <v>82</v>
      </c>
      <c r="C67" s="97" t="s">
        <v>22</v>
      </c>
      <c r="D67" s="97" t="s">
        <v>83</v>
      </c>
      <c r="G67" s="77">
        <v>726437952</v>
      </c>
      <c r="H67" s="77">
        <v>650288345</v>
      </c>
      <c r="I67" s="77">
        <v>641166511</v>
      </c>
    </row>
    <row r="68" spans="1:9">
      <c r="A68" s="101" t="s">
        <v>22</v>
      </c>
      <c r="B68" s="102" t="s">
        <v>22</v>
      </c>
      <c r="C68" s="102" t="s">
        <v>50</v>
      </c>
      <c r="D68" s="102" t="s">
        <v>67</v>
      </c>
      <c r="G68" s="89">
        <v>59299488</v>
      </c>
      <c r="H68" s="89">
        <v>40345428</v>
      </c>
      <c r="I68" s="89">
        <v>38354586</v>
      </c>
    </row>
    <row r="69" spans="1:9">
      <c r="A69" s="101" t="s">
        <v>22</v>
      </c>
      <c r="B69" s="102" t="s">
        <v>22</v>
      </c>
      <c r="C69" s="102" t="s">
        <v>52</v>
      </c>
      <c r="D69" s="102" t="s">
        <v>68</v>
      </c>
      <c r="G69" s="89">
        <v>28556207</v>
      </c>
      <c r="H69" s="89">
        <v>31865481</v>
      </c>
      <c r="I69" s="89">
        <v>31149199</v>
      </c>
    </row>
    <row r="70" spans="1:9">
      <c r="A70" s="101" t="s">
        <v>22</v>
      </c>
      <c r="B70" s="102" t="s">
        <v>22</v>
      </c>
      <c r="C70" s="102" t="s">
        <v>43</v>
      </c>
      <c r="D70" s="102" t="s">
        <v>77</v>
      </c>
      <c r="G70" s="89">
        <v>11148717</v>
      </c>
      <c r="H70" s="89">
        <v>11148717</v>
      </c>
      <c r="I70" s="89">
        <v>11148717</v>
      </c>
    </row>
    <row r="71" spans="1:9">
      <c r="A71" s="101" t="s">
        <v>22</v>
      </c>
      <c r="B71" s="102" t="s">
        <v>22</v>
      </c>
      <c r="C71" s="102" t="s">
        <v>30</v>
      </c>
      <c r="D71" s="102" t="s">
        <v>70</v>
      </c>
      <c r="G71" s="89">
        <v>13272</v>
      </c>
      <c r="H71" s="89">
        <v>13272</v>
      </c>
      <c r="I71" s="89">
        <v>13272</v>
      </c>
    </row>
    <row r="72" spans="1:9">
      <c r="A72" s="101" t="s">
        <v>22</v>
      </c>
      <c r="B72" s="102" t="s">
        <v>22</v>
      </c>
      <c r="C72" s="102" t="s">
        <v>34</v>
      </c>
      <c r="D72" s="102" t="s">
        <v>72</v>
      </c>
      <c r="G72" s="89">
        <v>447351491</v>
      </c>
      <c r="H72" s="89">
        <v>387900092</v>
      </c>
      <c r="I72" s="89">
        <v>388115492</v>
      </c>
    </row>
    <row r="73" spans="1:9">
      <c r="A73" s="101" t="s">
        <v>22</v>
      </c>
      <c r="B73" s="102" t="s">
        <v>22</v>
      </c>
      <c r="C73" s="102" t="s">
        <v>36</v>
      </c>
      <c r="D73" s="102" t="s">
        <v>73</v>
      </c>
      <c r="G73" s="89">
        <v>171574518</v>
      </c>
      <c r="H73" s="89">
        <v>165743074</v>
      </c>
      <c r="I73" s="89">
        <v>165749105</v>
      </c>
    </row>
    <row r="74" spans="1:9">
      <c r="A74" s="101" t="s">
        <v>22</v>
      </c>
      <c r="B74" s="102" t="s">
        <v>22</v>
      </c>
      <c r="C74" s="102" t="s">
        <v>38</v>
      </c>
      <c r="D74" s="102" t="s">
        <v>74</v>
      </c>
      <c r="G74" s="89">
        <v>8494259</v>
      </c>
      <c r="H74" s="89">
        <v>13272281</v>
      </c>
      <c r="I74" s="89">
        <v>6636140</v>
      </c>
    </row>
    <row r="75" spans="1:9">
      <c r="A75" s="98" t="s">
        <v>22</v>
      </c>
      <c r="B75" s="97" t="s">
        <v>84</v>
      </c>
      <c r="C75" s="97" t="s">
        <v>22</v>
      </c>
      <c r="D75" s="97" t="s">
        <v>85</v>
      </c>
      <c r="G75" s="77">
        <v>62892074</v>
      </c>
      <c r="H75" s="77">
        <v>110790897</v>
      </c>
      <c r="I75" s="77">
        <v>128726509</v>
      </c>
    </row>
    <row r="76" spans="1:9">
      <c r="A76" s="101" t="s">
        <v>22</v>
      </c>
      <c r="B76" s="102" t="s">
        <v>22</v>
      </c>
      <c r="C76" s="102" t="s">
        <v>50</v>
      </c>
      <c r="D76" s="102" t="s">
        <v>67</v>
      </c>
      <c r="G76" s="89">
        <v>7532407</v>
      </c>
      <c r="H76" s="89">
        <v>7682830</v>
      </c>
      <c r="I76" s="89">
        <v>6600042</v>
      </c>
    </row>
    <row r="77" spans="1:9">
      <c r="A77" s="101" t="s">
        <v>22</v>
      </c>
      <c r="B77" s="102" t="s">
        <v>22</v>
      </c>
      <c r="C77" s="102" t="s">
        <v>52</v>
      </c>
      <c r="D77" s="102" t="s">
        <v>68</v>
      </c>
      <c r="G77" s="89">
        <v>10076577</v>
      </c>
      <c r="H77" s="89">
        <v>17500320</v>
      </c>
      <c r="I77" s="89">
        <v>17803045</v>
      </c>
    </row>
    <row r="78" spans="1:9">
      <c r="A78" s="101" t="s">
        <v>22</v>
      </c>
      <c r="B78" s="102" t="s">
        <v>22</v>
      </c>
      <c r="C78" s="102" t="s">
        <v>41</v>
      </c>
      <c r="D78" s="102" t="s">
        <v>69</v>
      </c>
      <c r="G78" s="89">
        <v>664</v>
      </c>
      <c r="H78" s="89">
        <v>664</v>
      </c>
      <c r="I78" s="89">
        <v>664</v>
      </c>
    </row>
    <row r="79" spans="1:9">
      <c r="A79" s="101" t="s">
        <v>22</v>
      </c>
      <c r="B79" s="102" t="s">
        <v>22</v>
      </c>
      <c r="C79" s="102" t="s">
        <v>43</v>
      </c>
      <c r="D79" s="102" t="s">
        <v>77</v>
      </c>
      <c r="G79" s="89">
        <v>1380339</v>
      </c>
      <c r="H79" s="89">
        <v>1380339</v>
      </c>
      <c r="I79" s="89">
        <v>1380339</v>
      </c>
    </row>
    <row r="80" spans="1:9">
      <c r="A80" s="101" t="s">
        <v>22</v>
      </c>
      <c r="B80" s="102" t="s">
        <v>22</v>
      </c>
      <c r="C80" s="102" t="s">
        <v>30</v>
      </c>
      <c r="D80" s="102" t="s">
        <v>70</v>
      </c>
      <c r="G80" s="89">
        <v>2376</v>
      </c>
      <c r="H80" s="89">
        <v>2376</v>
      </c>
      <c r="I80" s="89">
        <v>2376</v>
      </c>
    </row>
    <row r="81" spans="1:9">
      <c r="A81" s="101" t="s">
        <v>22</v>
      </c>
      <c r="B81" s="102" t="s">
        <v>22</v>
      </c>
      <c r="C81" s="102" t="s">
        <v>34</v>
      </c>
      <c r="D81" s="102" t="s">
        <v>72</v>
      </c>
      <c r="G81" s="89">
        <v>2307692</v>
      </c>
      <c r="H81" s="89">
        <v>2307692</v>
      </c>
      <c r="I81" s="89">
        <v>2307692</v>
      </c>
    </row>
    <row r="82" spans="1:9">
      <c r="A82" s="101" t="s">
        <v>22</v>
      </c>
      <c r="B82" s="102" t="s">
        <v>22</v>
      </c>
      <c r="C82" s="102" t="s">
        <v>36</v>
      </c>
      <c r="D82" s="102" t="s">
        <v>73</v>
      </c>
      <c r="G82" s="89">
        <v>37691295</v>
      </c>
      <c r="H82" s="89">
        <v>73953309</v>
      </c>
      <c r="I82" s="89">
        <v>93996211</v>
      </c>
    </row>
    <row r="83" spans="1:9">
      <c r="A83" s="101" t="s">
        <v>22</v>
      </c>
      <c r="B83" s="102" t="s">
        <v>22</v>
      </c>
      <c r="C83" s="102" t="s">
        <v>38</v>
      </c>
      <c r="D83" s="102" t="s">
        <v>74</v>
      </c>
      <c r="G83" s="89">
        <v>3900724</v>
      </c>
      <c r="H83" s="89">
        <v>7963367</v>
      </c>
      <c r="I83" s="89">
        <v>6636140</v>
      </c>
    </row>
    <row r="84" spans="1:9">
      <c r="A84" s="98" t="s">
        <v>22</v>
      </c>
      <c r="B84" s="97" t="s">
        <v>86</v>
      </c>
      <c r="C84" s="97" t="s">
        <v>22</v>
      </c>
      <c r="D84" s="97" t="s">
        <v>87</v>
      </c>
      <c r="G84" s="77">
        <v>25085</v>
      </c>
      <c r="H84" s="77">
        <v>25085</v>
      </c>
      <c r="I84" s="77">
        <v>23492</v>
      </c>
    </row>
    <row r="85" spans="1:9">
      <c r="A85" s="101" t="s">
        <v>22</v>
      </c>
      <c r="B85" s="102" t="s">
        <v>22</v>
      </c>
      <c r="C85" s="102" t="s">
        <v>41</v>
      </c>
      <c r="D85" s="102" t="s">
        <v>69</v>
      </c>
      <c r="G85" s="89">
        <v>10220</v>
      </c>
      <c r="H85" s="89">
        <v>10220</v>
      </c>
      <c r="I85" s="89">
        <v>10220</v>
      </c>
    </row>
    <row r="86" spans="1:9">
      <c r="A86" s="101" t="s">
        <v>22</v>
      </c>
      <c r="B86" s="102" t="s">
        <v>22</v>
      </c>
      <c r="C86" s="102" t="s">
        <v>43</v>
      </c>
      <c r="D86" s="102" t="s">
        <v>77</v>
      </c>
      <c r="G86" s="89">
        <v>13272</v>
      </c>
      <c r="H86" s="89">
        <v>13272</v>
      </c>
      <c r="I86" s="89">
        <v>13272</v>
      </c>
    </row>
    <row r="87" spans="1:9">
      <c r="A87" s="101" t="s">
        <v>22</v>
      </c>
      <c r="B87" s="102" t="s">
        <v>22</v>
      </c>
      <c r="C87" s="102" t="s">
        <v>32</v>
      </c>
      <c r="D87" s="102" t="s">
        <v>71</v>
      </c>
      <c r="G87" s="89">
        <v>1593</v>
      </c>
      <c r="H87" s="89">
        <v>1593</v>
      </c>
      <c r="I87" s="89"/>
    </row>
    <row r="88" spans="1:9">
      <c r="A88" s="98" t="s">
        <v>22</v>
      </c>
      <c r="B88" s="97" t="s">
        <v>88</v>
      </c>
      <c r="C88" s="97" t="s">
        <v>22</v>
      </c>
      <c r="D88" s="97" t="s">
        <v>89</v>
      </c>
      <c r="G88" s="77">
        <v>220671835</v>
      </c>
      <c r="H88" s="77">
        <v>298469613</v>
      </c>
      <c r="I88" s="77">
        <v>326841926</v>
      </c>
    </row>
    <row r="89" spans="1:9">
      <c r="A89" s="101" t="s">
        <v>22</v>
      </c>
      <c r="B89" s="102" t="s">
        <v>22</v>
      </c>
      <c r="C89" s="102" t="s">
        <v>50</v>
      </c>
      <c r="D89" s="102" t="s">
        <v>67</v>
      </c>
      <c r="G89" s="89">
        <v>16375198</v>
      </c>
      <c r="H89" s="89">
        <v>17555105</v>
      </c>
      <c r="I89" s="89">
        <v>15365178</v>
      </c>
    </row>
    <row r="90" spans="1:9">
      <c r="A90" s="101" t="s">
        <v>22</v>
      </c>
      <c r="B90" s="102" t="s">
        <v>22</v>
      </c>
      <c r="C90" s="102" t="s">
        <v>52</v>
      </c>
      <c r="D90" s="102" t="s">
        <v>68</v>
      </c>
      <c r="G90" s="89">
        <v>28519366</v>
      </c>
      <c r="H90" s="89">
        <v>36904242</v>
      </c>
      <c r="I90" s="89">
        <v>44017956</v>
      </c>
    </row>
    <row r="91" spans="1:9">
      <c r="A91" s="101" t="s">
        <v>22</v>
      </c>
      <c r="B91" s="102" t="s">
        <v>22</v>
      </c>
      <c r="C91" s="102" t="s">
        <v>41</v>
      </c>
      <c r="D91" s="102" t="s">
        <v>69</v>
      </c>
      <c r="G91" s="89">
        <v>1859</v>
      </c>
      <c r="H91" s="89">
        <v>1859</v>
      </c>
      <c r="I91" s="89">
        <v>1859</v>
      </c>
    </row>
    <row r="92" spans="1:9">
      <c r="A92" s="101" t="s">
        <v>22</v>
      </c>
      <c r="B92" s="102" t="s">
        <v>22</v>
      </c>
      <c r="C92" s="102" t="s">
        <v>43</v>
      </c>
      <c r="D92" s="102" t="s">
        <v>77</v>
      </c>
      <c r="G92" s="89">
        <v>696795</v>
      </c>
      <c r="H92" s="89">
        <v>696795</v>
      </c>
      <c r="I92" s="89">
        <v>696795</v>
      </c>
    </row>
    <row r="93" spans="1:9">
      <c r="A93" s="101" t="s">
        <v>22</v>
      </c>
      <c r="B93" s="102" t="s">
        <v>22</v>
      </c>
      <c r="C93" s="102" t="s">
        <v>30</v>
      </c>
      <c r="D93" s="102" t="s">
        <v>70</v>
      </c>
      <c r="G93" s="89">
        <v>115807</v>
      </c>
      <c r="H93" s="89">
        <v>6636</v>
      </c>
      <c r="I93" s="89">
        <v>6636</v>
      </c>
    </row>
    <row r="94" spans="1:9">
      <c r="A94" s="101" t="s">
        <v>22</v>
      </c>
      <c r="B94" s="102" t="s">
        <v>22</v>
      </c>
      <c r="C94" s="102" t="s">
        <v>34</v>
      </c>
      <c r="D94" s="102" t="s">
        <v>72</v>
      </c>
      <c r="G94" s="89">
        <v>5972526</v>
      </c>
      <c r="H94" s="89">
        <v>5972526</v>
      </c>
      <c r="I94" s="89">
        <v>5972526</v>
      </c>
    </row>
    <row r="95" spans="1:9">
      <c r="A95" s="101" t="s">
        <v>22</v>
      </c>
      <c r="B95" s="102" t="s">
        <v>22</v>
      </c>
      <c r="C95" s="102" t="s">
        <v>36</v>
      </c>
      <c r="D95" s="102" t="s">
        <v>73</v>
      </c>
      <c r="G95" s="89">
        <v>166070382</v>
      </c>
      <c r="H95" s="89">
        <v>237332450</v>
      </c>
      <c r="I95" s="89">
        <v>260780976</v>
      </c>
    </row>
    <row r="96" spans="1:9">
      <c r="A96" s="101" t="s">
        <v>22</v>
      </c>
      <c r="B96" s="102" t="s">
        <v>22</v>
      </c>
      <c r="C96" s="102" t="s">
        <v>38</v>
      </c>
      <c r="D96" s="102" t="s">
        <v>74</v>
      </c>
      <c r="G96" s="89">
        <v>2919902</v>
      </c>
      <c r="H96" s="89"/>
      <c r="I96" s="89"/>
    </row>
    <row r="97" spans="1:9">
      <c r="A97" s="98" t="s">
        <v>90</v>
      </c>
      <c r="B97" s="97" t="s">
        <v>22</v>
      </c>
      <c r="C97" s="97" t="s">
        <v>22</v>
      </c>
      <c r="D97" s="97" t="s">
        <v>91</v>
      </c>
      <c r="G97" s="77">
        <v>15868984</v>
      </c>
      <c r="H97" s="77">
        <v>12656265</v>
      </c>
      <c r="I97" s="77">
        <v>10790669</v>
      </c>
    </row>
    <row r="98" spans="1:9">
      <c r="A98" s="98" t="s">
        <v>22</v>
      </c>
      <c r="B98" s="97" t="s">
        <v>92</v>
      </c>
      <c r="C98" s="97" t="s">
        <v>22</v>
      </c>
      <c r="D98" s="97" t="s">
        <v>93</v>
      </c>
      <c r="G98" s="77">
        <v>1268139</v>
      </c>
      <c r="H98" s="77">
        <v>710702</v>
      </c>
      <c r="I98" s="77">
        <v>693166</v>
      </c>
    </row>
    <row r="99" spans="1:9">
      <c r="A99" s="101" t="s">
        <v>22</v>
      </c>
      <c r="B99" s="102" t="s">
        <v>22</v>
      </c>
      <c r="C99" s="102" t="s">
        <v>50</v>
      </c>
      <c r="D99" s="102" t="s">
        <v>67</v>
      </c>
      <c r="G99" s="89">
        <v>777064</v>
      </c>
      <c r="H99" s="89">
        <v>511618</v>
      </c>
      <c r="I99" s="89">
        <v>511618</v>
      </c>
    </row>
    <row r="100" spans="1:9">
      <c r="A100" s="101" t="s">
        <v>22</v>
      </c>
      <c r="B100" s="102" t="s">
        <v>22</v>
      </c>
      <c r="C100" s="102" t="s">
        <v>52</v>
      </c>
      <c r="D100" s="102" t="s">
        <v>68</v>
      </c>
      <c r="G100" s="89">
        <v>71338</v>
      </c>
      <c r="H100" s="89">
        <v>18249</v>
      </c>
      <c r="I100" s="89">
        <v>13272</v>
      </c>
    </row>
    <row r="101" spans="1:9">
      <c r="A101" s="101" t="s">
        <v>22</v>
      </c>
      <c r="B101" s="102" t="s">
        <v>22</v>
      </c>
      <c r="C101" s="102" t="s">
        <v>41</v>
      </c>
      <c r="D101" s="102" t="s">
        <v>69</v>
      </c>
      <c r="G101" s="89">
        <v>6636</v>
      </c>
      <c r="H101" s="89">
        <v>6636</v>
      </c>
      <c r="I101" s="89">
        <v>6636</v>
      </c>
    </row>
    <row r="102" spans="1:9">
      <c r="A102" s="101" t="s">
        <v>22</v>
      </c>
      <c r="B102" s="102" t="s">
        <v>22</v>
      </c>
      <c r="C102" s="102" t="s">
        <v>43</v>
      </c>
      <c r="D102" s="102" t="s">
        <v>77</v>
      </c>
      <c r="G102" s="89">
        <v>318536</v>
      </c>
      <c r="H102" s="89">
        <v>79634</v>
      </c>
      <c r="I102" s="89">
        <v>79634</v>
      </c>
    </row>
    <row r="103" spans="1:9">
      <c r="A103" s="101" t="s">
        <v>22</v>
      </c>
      <c r="B103" s="102" t="s">
        <v>22</v>
      </c>
      <c r="C103" s="102" t="s">
        <v>36</v>
      </c>
      <c r="D103" s="102" t="s">
        <v>73</v>
      </c>
      <c r="G103" s="89">
        <v>94565</v>
      </c>
      <c r="H103" s="89">
        <v>94565</v>
      </c>
      <c r="I103" s="89">
        <v>82006</v>
      </c>
    </row>
    <row r="104" spans="1:9">
      <c r="A104" s="98" t="s">
        <v>22</v>
      </c>
      <c r="B104" s="97" t="s">
        <v>94</v>
      </c>
      <c r="C104" s="97" t="s">
        <v>22</v>
      </c>
      <c r="D104" s="97" t="s">
        <v>95</v>
      </c>
      <c r="G104" s="77">
        <v>14584919</v>
      </c>
      <c r="H104" s="77">
        <v>11929637</v>
      </c>
      <c r="I104" s="77">
        <v>10084231</v>
      </c>
    </row>
    <row r="105" spans="1:9">
      <c r="A105" s="101" t="s">
        <v>22</v>
      </c>
      <c r="B105" s="102" t="s">
        <v>22</v>
      </c>
      <c r="C105" s="102" t="s">
        <v>50</v>
      </c>
      <c r="D105" s="102" t="s">
        <v>67</v>
      </c>
      <c r="G105" s="89">
        <v>4240489</v>
      </c>
      <c r="H105" s="89">
        <v>2757980</v>
      </c>
      <c r="I105" s="89">
        <v>2756320</v>
      </c>
    </row>
    <row r="106" spans="1:9">
      <c r="A106" s="101" t="s">
        <v>22</v>
      </c>
      <c r="B106" s="102" t="s">
        <v>22</v>
      </c>
      <c r="C106" s="102" t="s">
        <v>52</v>
      </c>
      <c r="D106" s="102" t="s">
        <v>68</v>
      </c>
      <c r="G106" s="89">
        <v>601093</v>
      </c>
      <c r="H106" s="89">
        <v>230461</v>
      </c>
      <c r="I106" s="89">
        <v>202389</v>
      </c>
    </row>
    <row r="107" spans="1:9">
      <c r="A107" s="101" t="s">
        <v>22</v>
      </c>
      <c r="B107" s="102" t="s">
        <v>22</v>
      </c>
      <c r="C107" s="102" t="s">
        <v>41</v>
      </c>
      <c r="D107" s="102" t="s">
        <v>69</v>
      </c>
      <c r="G107" s="89">
        <v>3637269</v>
      </c>
      <c r="H107" s="89">
        <v>3612715</v>
      </c>
      <c r="I107" s="89">
        <v>3601433</v>
      </c>
    </row>
    <row r="108" spans="1:9">
      <c r="A108" s="101" t="s">
        <v>22</v>
      </c>
      <c r="B108" s="102" t="s">
        <v>22</v>
      </c>
      <c r="C108" s="102" t="s">
        <v>43</v>
      </c>
      <c r="D108" s="102" t="s">
        <v>77</v>
      </c>
      <c r="G108" s="89">
        <v>615833</v>
      </c>
      <c r="H108" s="89">
        <v>675559</v>
      </c>
      <c r="I108" s="89">
        <v>675559</v>
      </c>
    </row>
    <row r="109" spans="1:9">
      <c r="A109" s="101" t="s">
        <v>22</v>
      </c>
      <c r="B109" s="102" t="s">
        <v>22</v>
      </c>
      <c r="C109" s="102" t="s">
        <v>30</v>
      </c>
      <c r="D109" s="102" t="s">
        <v>70</v>
      </c>
      <c r="G109" s="89">
        <v>34285</v>
      </c>
      <c r="H109" s="89">
        <v>33911</v>
      </c>
      <c r="I109" s="89">
        <v>33911</v>
      </c>
    </row>
    <row r="110" spans="1:9">
      <c r="A110" s="101" t="s">
        <v>22</v>
      </c>
      <c r="B110" s="102" t="s">
        <v>22</v>
      </c>
      <c r="C110" s="102" t="s">
        <v>32</v>
      </c>
      <c r="D110" s="102" t="s">
        <v>71</v>
      </c>
      <c r="G110" s="89">
        <v>316714</v>
      </c>
      <c r="H110" s="89">
        <v>118422</v>
      </c>
      <c r="I110" s="89">
        <v>120811</v>
      </c>
    </row>
    <row r="111" spans="1:9">
      <c r="A111" s="101" t="s">
        <v>22</v>
      </c>
      <c r="B111" s="102" t="s">
        <v>22</v>
      </c>
      <c r="C111" s="102" t="s">
        <v>34</v>
      </c>
      <c r="D111" s="102" t="s">
        <v>72</v>
      </c>
      <c r="G111" s="89">
        <v>1904</v>
      </c>
      <c r="H111" s="89"/>
      <c r="I111" s="89"/>
    </row>
    <row r="112" spans="1:9">
      <c r="A112" s="101" t="s">
        <v>22</v>
      </c>
      <c r="B112" s="102" t="s">
        <v>22</v>
      </c>
      <c r="C112" s="102" t="s">
        <v>36</v>
      </c>
      <c r="D112" s="102" t="s">
        <v>73</v>
      </c>
      <c r="G112" s="89">
        <v>2006290</v>
      </c>
      <c r="H112" s="89">
        <v>1467432</v>
      </c>
      <c r="I112" s="89">
        <v>1366580</v>
      </c>
    </row>
    <row r="113" spans="1:9">
      <c r="A113" s="101" t="s">
        <v>22</v>
      </c>
      <c r="B113" s="102" t="s">
        <v>22</v>
      </c>
      <c r="C113" s="102" t="s">
        <v>38</v>
      </c>
      <c r="D113" s="102" t="s">
        <v>74</v>
      </c>
      <c r="G113" s="89">
        <v>3124406</v>
      </c>
      <c r="H113" s="89">
        <v>3033157</v>
      </c>
      <c r="I113" s="89">
        <v>1327228</v>
      </c>
    </row>
    <row r="114" spans="1:9">
      <c r="A114" s="101" t="s">
        <v>22</v>
      </c>
      <c r="B114" s="102" t="s">
        <v>22</v>
      </c>
      <c r="C114" s="102" t="s">
        <v>47</v>
      </c>
      <c r="D114" s="102" t="s">
        <v>78</v>
      </c>
      <c r="G114" s="89">
        <v>6636</v>
      </c>
      <c r="H114" s="89"/>
      <c r="I114" s="89"/>
    </row>
    <row r="115" spans="1:9">
      <c r="A115" s="98" t="s">
        <v>22</v>
      </c>
      <c r="B115" s="97" t="s">
        <v>96</v>
      </c>
      <c r="C115" s="97" t="s">
        <v>22</v>
      </c>
      <c r="D115" s="97" t="s">
        <v>97</v>
      </c>
      <c r="G115" s="77">
        <v>15926</v>
      </c>
      <c r="H115" s="77">
        <v>15926</v>
      </c>
      <c r="I115" s="77">
        <v>13272</v>
      </c>
    </row>
    <row r="116" spans="1:9">
      <c r="A116" s="101" t="s">
        <v>22</v>
      </c>
      <c r="B116" s="102" t="s">
        <v>22</v>
      </c>
      <c r="C116" s="102" t="s">
        <v>41</v>
      </c>
      <c r="D116" s="102" t="s">
        <v>69</v>
      </c>
      <c r="G116" s="89">
        <v>15926</v>
      </c>
      <c r="H116" s="89">
        <v>15926</v>
      </c>
      <c r="I116" s="89">
        <v>13272</v>
      </c>
    </row>
  </sheetData>
  <mergeCells count="3">
    <mergeCell ref="A1:I1"/>
    <mergeCell ref="A3:I3"/>
    <mergeCell ref="A36:I3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4FB3F-6D2D-4D0C-9C0F-F26CF8EC1F94}">
  <sheetPr codeName="List3"/>
  <dimension ref="A1:Z129"/>
  <sheetViews>
    <sheetView topLeftCell="A2" workbookViewId="0">
      <selection activeCell="G25" sqref="G25"/>
    </sheetView>
  </sheetViews>
  <sheetFormatPr defaultColWidth="10.7109375" defaultRowHeight="15"/>
  <cols>
    <col min="1" max="1" width="44.42578125" style="4" customWidth="1"/>
    <col min="2" max="2" width="20" style="5" customWidth="1"/>
    <col min="3" max="3" width="19.5703125" style="5" customWidth="1"/>
    <col min="4" max="4" width="19.28515625" style="5" customWidth="1"/>
    <col min="5" max="5" width="17.42578125" style="2" customWidth="1"/>
    <col min="6" max="7" width="16.7109375" style="3" bestFit="1" customWidth="1"/>
    <col min="8" max="8" width="4.5703125" style="3" bestFit="1" customWidth="1"/>
    <col min="9" max="9" width="16.7109375" style="3" bestFit="1" customWidth="1"/>
    <col min="10" max="10" width="5" style="3" bestFit="1" customWidth="1"/>
    <col min="11" max="11" width="16.7109375" style="3" bestFit="1" customWidth="1"/>
    <col min="12" max="12" width="4.5703125" style="3" bestFit="1" customWidth="1"/>
    <col min="13" max="13" width="16" style="3" bestFit="1" customWidth="1"/>
    <col min="14" max="26" width="10.7109375" style="3"/>
    <col min="27" max="256" width="10.7109375" style="2"/>
    <col min="257" max="257" width="44.42578125" style="2" customWidth="1"/>
    <col min="258" max="258" width="20" style="2" customWidth="1"/>
    <col min="259" max="259" width="19.5703125" style="2" customWidth="1"/>
    <col min="260" max="260" width="19.28515625" style="2" customWidth="1"/>
    <col min="261" max="261" width="17.42578125" style="2" customWidth="1"/>
    <col min="262" max="263" width="16.7109375" style="2" bestFit="1" customWidth="1"/>
    <col min="264" max="264" width="4.5703125" style="2" bestFit="1" customWidth="1"/>
    <col min="265" max="265" width="16.7109375" style="2" bestFit="1" customWidth="1"/>
    <col min="266" max="266" width="5" style="2" bestFit="1" customWidth="1"/>
    <col min="267" max="267" width="16.7109375" style="2" bestFit="1" customWidth="1"/>
    <col min="268" max="268" width="4.5703125" style="2" bestFit="1" customWidth="1"/>
    <col min="269" max="269" width="16" style="2" bestFit="1" customWidth="1"/>
    <col min="270" max="512" width="10.7109375" style="2"/>
    <col min="513" max="513" width="44.42578125" style="2" customWidth="1"/>
    <col min="514" max="514" width="20" style="2" customWidth="1"/>
    <col min="515" max="515" width="19.5703125" style="2" customWidth="1"/>
    <col min="516" max="516" width="19.28515625" style="2" customWidth="1"/>
    <col min="517" max="517" width="17.42578125" style="2" customWidth="1"/>
    <col min="518" max="519" width="16.7109375" style="2" bestFit="1" customWidth="1"/>
    <col min="520" max="520" width="4.5703125" style="2" bestFit="1" customWidth="1"/>
    <col min="521" max="521" width="16.7109375" style="2" bestFit="1" customWidth="1"/>
    <col min="522" max="522" width="5" style="2" bestFit="1" customWidth="1"/>
    <col min="523" max="523" width="16.7109375" style="2" bestFit="1" customWidth="1"/>
    <col min="524" max="524" width="4.5703125" style="2" bestFit="1" customWidth="1"/>
    <col min="525" max="525" width="16" style="2" bestFit="1" customWidth="1"/>
    <col min="526" max="768" width="10.7109375" style="2"/>
    <col min="769" max="769" width="44.42578125" style="2" customWidth="1"/>
    <col min="770" max="770" width="20" style="2" customWidth="1"/>
    <col min="771" max="771" width="19.5703125" style="2" customWidth="1"/>
    <col min="772" max="772" width="19.28515625" style="2" customWidth="1"/>
    <col min="773" max="773" width="17.42578125" style="2" customWidth="1"/>
    <col min="774" max="775" width="16.7109375" style="2" bestFit="1" customWidth="1"/>
    <col min="776" max="776" width="4.5703125" style="2" bestFit="1" customWidth="1"/>
    <col min="777" max="777" width="16.7109375" style="2" bestFit="1" customWidth="1"/>
    <col min="778" max="778" width="5" style="2" bestFit="1" customWidth="1"/>
    <col min="779" max="779" width="16.7109375" style="2" bestFit="1" customWidth="1"/>
    <col min="780" max="780" width="4.5703125" style="2" bestFit="1" customWidth="1"/>
    <col min="781" max="781" width="16" style="2" bestFit="1" customWidth="1"/>
    <col min="782" max="1024" width="10.7109375" style="2"/>
    <col min="1025" max="1025" width="44.42578125" style="2" customWidth="1"/>
    <col min="1026" max="1026" width="20" style="2" customWidth="1"/>
    <col min="1027" max="1027" width="19.5703125" style="2" customWidth="1"/>
    <col min="1028" max="1028" width="19.28515625" style="2" customWidth="1"/>
    <col min="1029" max="1029" width="17.42578125" style="2" customWidth="1"/>
    <col min="1030" max="1031" width="16.7109375" style="2" bestFit="1" customWidth="1"/>
    <col min="1032" max="1032" width="4.5703125" style="2" bestFit="1" customWidth="1"/>
    <col min="1033" max="1033" width="16.7109375" style="2" bestFit="1" customWidth="1"/>
    <col min="1034" max="1034" width="5" style="2" bestFit="1" customWidth="1"/>
    <col min="1035" max="1035" width="16.7109375" style="2" bestFit="1" customWidth="1"/>
    <col min="1036" max="1036" width="4.5703125" style="2" bestFit="1" customWidth="1"/>
    <col min="1037" max="1037" width="16" style="2" bestFit="1" customWidth="1"/>
    <col min="1038" max="1280" width="10.7109375" style="2"/>
    <col min="1281" max="1281" width="44.42578125" style="2" customWidth="1"/>
    <col min="1282" max="1282" width="20" style="2" customWidth="1"/>
    <col min="1283" max="1283" width="19.5703125" style="2" customWidth="1"/>
    <col min="1284" max="1284" width="19.28515625" style="2" customWidth="1"/>
    <col min="1285" max="1285" width="17.42578125" style="2" customWidth="1"/>
    <col min="1286" max="1287" width="16.7109375" style="2" bestFit="1" customWidth="1"/>
    <col min="1288" max="1288" width="4.5703125" style="2" bestFit="1" customWidth="1"/>
    <col min="1289" max="1289" width="16.7109375" style="2" bestFit="1" customWidth="1"/>
    <col min="1290" max="1290" width="5" style="2" bestFit="1" customWidth="1"/>
    <col min="1291" max="1291" width="16.7109375" style="2" bestFit="1" customWidth="1"/>
    <col min="1292" max="1292" width="4.5703125" style="2" bestFit="1" customWidth="1"/>
    <col min="1293" max="1293" width="16" style="2" bestFit="1" customWidth="1"/>
    <col min="1294" max="1536" width="10.7109375" style="2"/>
    <col min="1537" max="1537" width="44.42578125" style="2" customWidth="1"/>
    <col min="1538" max="1538" width="20" style="2" customWidth="1"/>
    <col min="1539" max="1539" width="19.5703125" style="2" customWidth="1"/>
    <col min="1540" max="1540" width="19.28515625" style="2" customWidth="1"/>
    <col min="1541" max="1541" width="17.42578125" style="2" customWidth="1"/>
    <col min="1542" max="1543" width="16.7109375" style="2" bestFit="1" customWidth="1"/>
    <col min="1544" max="1544" width="4.5703125" style="2" bestFit="1" customWidth="1"/>
    <col min="1545" max="1545" width="16.7109375" style="2" bestFit="1" customWidth="1"/>
    <col min="1546" max="1546" width="5" style="2" bestFit="1" customWidth="1"/>
    <col min="1547" max="1547" width="16.7109375" style="2" bestFit="1" customWidth="1"/>
    <col min="1548" max="1548" width="4.5703125" style="2" bestFit="1" customWidth="1"/>
    <col min="1549" max="1549" width="16" style="2" bestFit="1" customWidth="1"/>
    <col min="1550" max="1792" width="10.7109375" style="2"/>
    <col min="1793" max="1793" width="44.42578125" style="2" customWidth="1"/>
    <col min="1794" max="1794" width="20" style="2" customWidth="1"/>
    <col min="1795" max="1795" width="19.5703125" style="2" customWidth="1"/>
    <col min="1796" max="1796" width="19.28515625" style="2" customWidth="1"/>
    <col min="1797" max="1797" width="17.42578125" style="2" customWidth="1"/>
    <col min="1798" max="1799" width="16.7109375" style="2" bestFit="1" customWidth="1"/>
    <col min="1800" max="1800" width="4.5703125" style="2" bestFit="1" customWidth="1"/>
    <col min="1801" max="1801" width="16.7109375" style="2" bestFit="1" customWidth="1"/>
    <col min="1802" max="1802" width="5" style="2" bestFit="1" customWidth="1"/>
    <col min="1803" max="1803" width="16.7109375" style="2" bestFit="1" customWidth="1"/>
    <col min="1804" max="1804" width="4.5703125" style="2" bestFit="1" customWidth="1"/>
    <col min="1805" max="1805" width="16" style="2" bestFit="1" customWidth="1"/>
    <col min="1806" max="2048" width="10.7109375" style="2"/>
    <col min="2049" max="2049" width="44.42578125" style="2" customWidth="1"/>
    <col min="2050" max="2050" width="20" style="2" customWidth="1"/>
    <col min="2051" max="2051" width="19.5703125" style="2" customWidth="1"/>
    <col min="2052" max="2052" width="19.28515625" style="2" customWidth="1"/>
    <col min="2053" max="2053" width="17.42578125" style="2" customWidth="1"/>
    <col min="2054" max="2055" width="16.7109375" style="2" bestFit="1" customWidth="1"/>
    <col min="2056" max="2056" width="4.5703125" style="2" bestFit="1" customWidth="1"/>
    <col min="2057" max="2057" width="16.7109375" style="2" bestFit="1" customWidth="1"/>
    <col min="2058" max="2058" width="5" style="2" bestFit="1" customWidth="1"/>
    <col min="2059" max="2059" width="16.7109375" style="2" bestFit="1" customWidth="1"/>
    <col min="2060" max="2060" width="4.5703125" style="2" bestFit="1" customWidth="1"/>
    <col min="2061" max="2061" width="16" style="2" bestFit="1" customWidth="1"/>
    <col min="2062" max="2304" width="10.7109375" style="2"/>
    <col min="2305" max="2305" width="44.42578125" style="2" customWidth="1"/>
    <col min="2306" max="2306" width="20" style="2" customWidth="1"/>
    <col min="2307" max="2307" width="19.5703125" style="2" customWidth="1"/>
    <col min="2308" max="2308" width="19.28515625" style="2" customWidth="1"/>
    <col min="2309" max="2309" width="17.42578125" style="2" customWidth="1"/>
    <col min="2310" max="2311" width="16.7109375" style="2" bestFit="1" customWidth="1"/>
    <col min="2312" max="2312" width="4.5703125" style="2" bestFit="1" customWidth="1"/>
    <col min="2313" max="2313" width="16.7109375" style="2" bestFit="1" customWidth="1"/>
    <col min="2314" max="2314" width="5" style="2" bestFit="1" customWidth="1"/>
    <col min="2315" max="2315" width="16.7109375" style="2" bestFit="1" customWidth="1"/>
    <col min="2316" max="2316" width="4.5703125" style="2" bestFit="1" customWidth="1"/>
    <col min="2317" max="2317" width="16" style="2" bestFit="1" customWidth="1"/>
    <col min="2318" max="2560" width="10.7109375" style="2"/>
    <col min="2561" max="2561" width="44.42578125" style="2" customWidth="1"/>
    <col min="2562" max="2562" width="20" style="2" customWidth="1"/>
    <col min="2563" max="2563" width="19.5703125" style="2" customWidth="1"/>
    <col min="2564" max="2564" width="19.28515625" style="2" customWidth="1"/>
    <col min="2565" max="2565" width="17.42578125" style="2" customWidth="1"/>
    <col min="2566" max="2567" width="16.7109375" style="2" bestFit="1" customWidth="1"/>
    <col min="2568" max="2568" width="4.5703125" style="2" bestFit="1" customWidth="1"/>
    <col min="2569" max="2569" width="16.7109375" style="2" bestFit="1" customWidth="1"/>
    <col min="2570" max="2570" width="5" style="2" bestFit="1" customWidth="1"/>
    <col min="2571" max="2571" width="16.7109375" style="2" bestFit="1" customWidth="1"/>
    <col min="2572" max="2572" width="4.5703125" style="2" bestFit="1" customWidth="1"/>
    <col min="2573" max="2573" width="16" style="2" bestFit="1" customWidth="1"/>
    <col min="2574" max="2816" width="10.7109375" style="2"/>
    <col min="2817" max="2817" width="44.42578125" style="2" customWidth="1"/>
    <col min="2818" max="2818" width="20" style="2" customWidth="1"/>
    <col min="2819" max="2819" width="19.5703125" style="2" customWidth="1"/>
    <col min="2820" max="2820" width="19.28515625" style="2" customWidth="1"/>
    <col min="2821" max="2821" width="17.42578125" style="2" customWidth="1"/>
    <col min="2822" max="2823" width="16.7109375" style="2" bestFit="1" customWidth="1"/>
    <col min="2824" max="2824" width="4.5703125" style="2" bestFit="1" customWidth="1"/>
    <col min="2825" max="2825" width="16.7109375" style="2" bestFit="1" customWidth="1"/>
    <col min="2826" max="2826" width="5" style="2" bestFit="1" customWidth="1"/>
    <col min="2827" max="2827" width="16.7109375" style="2" bestFit="1" customWidth="1"/>
    <col min="2828" max="2828" width="4.5703125" style="2" bestFit="1" customWidth="1"/>
    <col min="2829" max="2829" width="16" style="2" bestFit="1" customWidth="1"/>
    <col min="2830" max="3072" width="10.7109375" style="2"/>
    <col min="3073" max="3073" width="44.42578125" style="2" customWidth="1"/>
    <col min="3074" max="3074" width="20" style="2" customWidth="1"/>
    <col min="3075" max="3075" width="19.5703125" style="2" customWidth="1"/>
    <col min="3076" max="3076" width="19.28515625" style="2" customWidth="1"/>
    <col min="3077" max="3077" width="17.42578125" style="2" customWidth="1"/>
    <col min="3078" max="3079" width="16.7109375" style="2" bestFit="1" customWidth="1"/>
    <col min="3080" max="3080" width="4.5703125" style="2" bestFit="1" customWidth="1"/>
    <col min="3081" max="3081" width="16.7109375" style="2" bestFit="1" customWidth="1"/>
    <col min="3082" max="3082" width="5" style="2" bestFit="1" customWidth="1"/>
    <col min="3083" max="3083" width="16.7109375" style="2" bestFit="1" customWidth="1"/>
    <col min="3084" max="3084" width="4.5703125" style="2" bestFit="1" customWidth="1"/>
    <col min="3085" max="3085" width="16" style="2" bestFit="1" customWidth="1"/>
    <col min="3086" max="3328" width="10.7109375" style="2"/>
    <col min="3329" max="3329" width="44.42578125" style="2" customWidth="1"/>
    <col min="3330" max="3330" width="20" style="2" customWidth="1"/>
    <col min="3331" max="3331" width="19.5703125" style="2" customWidth="1"/>
    <col min="3332" max="3332" width="19.28515625" style="2" customWidth="1"/>
    <col min="3333" max="3333" width="17.42578125" style="2" customWidth="1"/>
    <col min="3334" max="3335" width="16.7109375" style="2" bestFit="1" customWidth="1"/>
    <col min="3336" max="3336" width="4.5703125" style="2" bestFit="1" customWidth="1"/>
    <col min="3337" max="3337" width="16.7109375" style="2" bestFit="1" customWidth="1"/>
    <col min="3338" max="3338" width="5" style="2" bestFit="1" customWidth="1"/>
    <col min="3339" max="3339" width="16.7109375" style="2" bestFit="1" customWidth="1"/>
    <col min="3340" max="3340" width="4.5703125" style="2" bestFit="1" customWidth="1"/>
    <col min="3341" max="3341" width="16" style="2" bestFit="1" customWidth="1"/>
    <col min="3342" max="3584" width="10.7109375" style="2"/>
    <col min="3585" max="3585" width="44.42578125" style="2" customWidth="1"/>
    <col min="3586" max="3586" width="20" style="2" customWidth="1"/>
    <col min="3587" max="3587" width="19.5703125" style="2" customWidth="1"/>
    <col min="3588" max="3588" width="19.28515625" style="2" customWidth="1"/>
    <col min="3589" max="3589" width="17.42578125" style="2" customWidth="1"/>
    <col min="3590" max="3591" width="16.7109375" style="2" bestFit="1" customWidth="1"/>
    <col min="3592" max="3592" width="4.5703125" style="2" bestFit="1" customWidth="1"/>
    <col min="3593" max="3593" width="16.7109375" style="2" bestFit="1" customWidth="1"/>
    <col min="3594" max="3594" width="5" style="2" bestFit="1" customWidth="1"/>
    <col min="3595" max="3595" width="16.7109375" style="2" bestFit="1" customWidth="1"/>
    <col min="3596" max="3596" width="4.5703125" style="2" bestFit="1" customWidth="1"/>
    <col min="3597" max="3597" width="16" style="2" bestFit="1" customWidth="1"/>
    <col min="3598" max="3840" width="10.7109375" style="2"/>
    <col min="3841" max="3841" width="44.42578125" style="2" customWidth="1"/>
    <col min="3842" max="3842" width="20" style="2" customWidth="1"/>
    <col min="3843" max="3843" width="19.5703125" style="2" customWidth="1"/>
    <col min="3844" max="3844" width="19.28515625" style="2" customWidth="1"/>
    <col min="3845" max="3845" width="17.42578125" style="2" customWidth="1"/>
    <col min="3846" max="3847" width="16.7109375" style="2" bestFit="1" customWidth="1"/>
    <col min="3848" max="3848" width="4.5703125" style="2" bestFit="1" customWidth="1"/>
    <col min="3849" max="3849" width="16.7109375" style="2" bestFit="1" customWidth="1"/>
    <col min="3850" max="3850" width="5" style="2" bestFit="1" customWidth="1"/>
    <col min="3851" max="3851" width="16.7109375" style="2" bestFit="1" customWidth="1"/>
    <col min="3852" max="3852" width="4.5703125" style="2" bestFit="1" customWidth="1"/>
    <col min="3853" max="3853" width="16" style="2" bestFit="1" customWidth="1"/>
    <col min="3854" max="4096" width="10.7109375" style="2"/>
    <col min="4097" max="4097" width="44.42578125" style="2" customWidth="1"/>
    <col min="4098" max="4098" width="20" style="2" customWidth="1"/>
    <col min="4099" max="4099" width="19.5703125" style="2" customWidth="1"/>
    <col min="4100" max="4100" width="19.28515625" style="2" customWidth="1"/>
    <col min="4101" max="4101" width="17.42578125" style="2" customWidth="1"/>
    <col min="4102" max="4103" width="16.7109375" style="2" bestFit="1" customWidth="1"/>
    <col min="4104" max="4104" width="4.5703125" style="2" bestFit="1" customWidth="1"/>
    <col min="4105" max="4105" width="16.7109375" style="2" bestFit="1" customWidth="1"/>
    <col min="4106" max="4106" width="5" style="2" bestFit="1" customWidth="1"/>
    <col min="4107" max="4107" width="16.7109375" style="2" bestFit="1" customWidth="1"/>
    <col min="4108" max="4108" width="4.5703125" style="2" bestFit="1" customWidth="1"/>
    <col min="4109" max="4109" width="16" style="2" bestFit="1" customWidth="1"/>
    <col min="4110" max="4352" width="10.7109375" style="2"/>
    <col min="4353" max="4353" width="44.42578125" style="2" customWidth="1"/>
    <col min="4354" max="4354" width="20" style="2" customWidth="1"/>
    <col min="4355" max="4355" width="19.5703125" style="2" customWidth="1"/>
    <col min="4356" max="4356" width="19.28515625" style="2" customWidth="1"/>
    <col min="4357" max="4357" width="17.42578125" style="2" customWidth="1"/>
    <col min="4358" max="4359" width="16.7109375" style="2" bestFit="1" customWidth="1"/>
    <col min="4360" max="4360" width="4.5703125" style="2" bestFit="1" customWidth="1"/>
    <col min="4361" max="4361" width="16.7109375" style="2" bestFit="1" customWidth="1"/>
    <col min="4362" max="4362" width="5" style="2" bestFit="1" customWidth="1"/>
    <col min="4363" max="4363" width="16.7109375" style="2" bestFit="1" customWidth="1"/>
    <col min="4364" max="4364" width="4.5703125" style="2" bestFit="1" customWidth="1"/>
    <col min="4365" max="4365" width="16" style="2" bestFit="1" customWidth="1"/>
    <col min="4366" max="4608" width="10.7109375" style="2"/>
    <col min="4609" max="4609" width="44.42578125" style="2" customWidth="1"/>
    <col min="4610" max="4610" width="20" style="2" customWidth="1"/>
    <col min="4611" max="4611" width="19.5703125" style="2" customWidth="1"/>
    <col min="4612" max="4612" width="19.28515625" style="2" customWidth="1"/>
    <col min="4613" max="4613" width="17.42578125" style="2" customWidth="1"/>
    <col min="4614" max="4615" width="16.7109375" style="2" bestFit="1" customWidth="1"/>
    <col min="4616" max="4616" width="4.5703125" style="2" bestFit="1" customWidth="1"/>
    <col min="4617" max="4617" width="16.7109375" style="2" bestFit="1" customWidth="1"/>
    <col min="4618" max="4618" width="5" style="2" bestFit="1" customWidth="1"/>
    <col min="4619" max="4619" width="16.7109375" style="2" bestFit="1" customWidth="1"/>
    <col min="4620" max="4620" width="4.5703125" style="2" bestFit="1" customWidth="1"/>
    <col min="4621" max="4621" width="16" style="2" bestFit="1" customWidth="1"/>
    <col min="4622" max="4864" width="10.7109375" style="2"/>
    <col min="4865" max="4865" width="44.42578125" style="2" customWidth="1"/>
    <col min="4866" max="4866" width="20" style="2" customWidth="1"/>
    <col min="4867" max="4867" width="19.5703125" style="2" customWidth="1"/>
    <col min="4868" max="4868" width="19.28515625" style="2" customWidth="1"/>
    <col min="4869" max="4869" width="17.42578125" style="2" customWidth="1"/>
    <col min="4870" max="4871" width="16.7109375" style="2" bestFit="1" customWidth="1"/>
    <col min="4872" max="4872" width="4.5703125" style="2" bestFit="1" customWidth="1"/>
    <col min="4873" max="4873" width="16.7109375" style="2" bestFit="1" customWidth="1"/>
    <col min="4874" max="4874" width="5" style="2" bestFit="1" customWidth="1"/>
    <col min="4875" max="4875" width="16.7109375" style="2" bestFit="1" customWidth="1"/>
    <col min="4876" max="4876" width="4.5703125" style="2" bestFit="1" customWidth="1"/>
    <col min="4877" max="4877" width="16" style="2" bestFit="1" customWidth="1"/>
    <col min="4878" max="5120" width="10.7109375" style="2"/>
    <col min="5121" max="5121" width="44.42578125" style="2" customWidth="1"/>
    <col min="5122" max="5122" width="20" style="2" customWidth="1"/>
    <col min="5123" max="5123" width="19.5703125" style="2" customWidth="1"/>
    <col min="5124" max="5124" width="19.28515625" style="2" customWidth="1"/>
    <col min="5125" max="5125" width="17.42578125" style="2" customWidth="1"/>
    <col min="5126" max="5127" width="16.7109375" style="2" bestFit="1" customWidth="1"/>
    <col min="5128" max="5128" width="4.5703125" style="2" bestFit="1" customWidth="1"/>
    <col min="5129" max="5129" width="16.7109375" style="2" bestFit="1" customWidth="1"/>
    <col min="5130" max="5130" width="5" style="2" bestFit="1" customWidth="1"/>
    <col min="5131" max="5131" width="16.7109375" style="2" bestFit="1" customWidth="1"/>
    <col min="5132" max="5132" width="4.5703125" style="2" bestFit="1" customWidth="1"/>
    <col min="5133" max="5133" width="16" style="2" bestFit="1" customWidth="1"/>
    <col min="5134" max="5376" width="10.7109375" style="2"/>
    <col min="5377" max="5377" width="44.42578125" style="2" customWidth="1"/>
    <col min="5378" max="5378" width="20" style="2" customWidth="1"/>
    <col min="5379" max="5379" width="19.5703125" style="2" customWidth="1"/>
    <col min="5380" max="5380" width="19.28515625" style="2" customWidth="1"/>
    <col min="5381" max="5381" width="17.42578125" style="2" customWidth="1"/>
    <col min="5382" max="5383" width="16.7109375" style="2" bestFit="1" customWidth="1"/>
    <col min="5384" max="5384" width="4.5703125" style="2" bestFit="1" customWidth="1"/>
    <col min="5385" max="5385" width="16.7109375" style="2" bestFit="1" customWidth="1"/>
    <col min="5386" max="5386" width="5" style="2" bestFit="1" customWidth="1"/>
    <col min="5387" max="5387" width="16.7109375" style="2" bestFit="1" customWidth="1"/>
    <col min="5388" max="5388" width="4.5703125" style="2" bestFit="1" customWidth="1"/>
    <col min="5389" max="5389" width="16" style="2" bestFit="1" customWidth="1"/>
    <col min="5390" max="5632" width="10.7109375" style="2"/>
    <col min="5633" max="5633" width="44.42578125" style="2" customWidth="1"/>
    <col min="5634" max="5634" width="20" style="2" customWidth="1"/>
    <col min="5635" max="5635" width="19.5703125" style="2" customWidth="1"/>
    <col min="5636" max="5636" width="19.28515625" style="2" customWidth="1"/>
    <col min="5637" max="5637" width="17.42578125" style="2" customWidth="1"/>
    <col min="5638" max="5639" width="16.7109375" style="2" bestFit="1" customWidth="1"/>
    <col min="5640" max="5640" width="4.5703125" style="2" bestFit="1" customWidth="1"/>
    <col min="5641" max="5641" width="16.7109375" style="2" bestFit="1" customWidth="1"/>
    <col min="5642" max="5642" width="5" style="2" bestFit="1" customWidth="1"/>
    <col min="5643" max="5643" width="16.7109375" style="2" bestFit="1" customWidth="1"/>
    <col min="5644" max="5644" width="4.5703125" style="2" bestFit="1" customWidth="1"/>
    <col min="5645" max="5645" width="16" style="2" bestFit="1" customWidth="1"/>
    <col min="5646" max="5888" width="10.7109375" style="2"/>
    <col min="5889" max="5889" width="44.42578125" style="2" customWidth="1"/>
    <col min="5890" max="5890" width="20" style="2" customWidth="1"/>
    <col min="5891" max="5891" width="19.5703125" style="2" customWidth="1"/>
    <col min="5892" max="5892" width="19.28515625" style="2" customWidth="1"/>
    <col min="5893" max="5893" width="17.42578125" style="2" customWidth="1"/>
    <col min="5894" max="5895" width="16.7109375" style="2" bestFit="1" customWidth="1"/>
    <col min="5896" max="5896" width="4.5703125" style="2" bestFit="1" customWidth="1"/>
    <col min="5897" max="5897" width="16.7109375" style="2" bestFit="1" customWidth="1"/>
    <col min="5898" max="5898" width="5" style="2" bestFit="1" customWidth="1"/>
    <col min="5899" max="5899" width="16.7109375" style="2" bestFit="1" customWidth="1"/>
    <col min="5900" max="5900" width="4.5703125" style="2" bestFit="1" customWidth="1"/>
    <col min="5901" max="5901" width="16" style="2" bestFit="1" customWidth="1"/>
    <col min="5902" max="6144" width="10.7109375" style="2"/>
    <col min="6145" max="6145" width="44.42578125" style="2" customWidth="1"/>
    <col min="6146" max="6146" width="20" style="2" customWidth="1"/>
    <col min="6147" max="6147" width="19.5703125" style="2" customWidth="1"/>
    <col min="6148" max="6148" width="19.28515625" style="2" customWidth="1"/>
    <col min="6149" max="6149" width="17.42578125" style="2" customWidth="1"/>
    <col min="6150" max="6151" width="16.7109375" style="2" bestFit="1" customWidth="1"/>
    <col min="6152" max="6152" width="4.5703125" style="2" bestFit="1" customWidth="1"/>
    <col min="6153" max="6153" width="16.7109375" style="2" bestFit="1" customWidth="1"/>
    <col min="6154" max="6154" width="5" style="2" bestFit="1" customWidth="1"/>
    <col min="6155" max="6155" width="16.7109375" style="2" bestFit="1" customWidth="1"/>
    <col min="6156" max="6156" width="4.5703125" style="2" bestFit="1" customWidth="1"/>
    <col min="6157" max="6157" width="16" style="2" bestFit="1" customWidth="1"/>
    <col min="6158" max="6400" width="10.7109375" style="2"/>
    <col min="6401" max="6401" width="44.42578125" style="2" customWidth="1"/>
    <col min="6402" max="6402" width="20" style="2" customWidth="1"/>
    <col min="6403" max="6403" width="19.5703125" style="2" customWidth="1"/>
    <col min="6404" max="6404" width="19.28515625" style="2" customWidth="1"/>
    <col min="6405" max="6405" width="17.42578125" style="2" customWidth="1"/>
    <col min="6406" max="6407" width="16.7109375" style="2" bestFit="1" customWidth="1"/>
    <col min="6408" max="6408" width="4.5703125" style="2" bestFit="1" customWidth="1"/>
    <col min="6409" max="6409" width="16.7109375" style="2" bestFit="1" customWidth="1"/>
    <col min="6410" max="6410" width="5" style="2" bestFit="1" customWidth="1"/>
    <col min="6411" max="6411" width="16.7109375" style="2" bestFit="1" customWidth="1"/>
    <col min="6412" max="6412" width="4.5703125" style="2" bestFit="1" customWidth="1"/>
    <col min="6413" max="6413" width="16" style="2" bestFit="1" customWidth="1"/>
    <col min="6414" max="6656" width="10.7109375" style="2"/>
    <col min="6657" max="6657" width="44.42578125" style="2" customWidth="1"/>
    <col min="6658" max="6658" width="20" style="2" customWidth="1"/>
    <col min="6659" max="6659" width="19.5703125" style="2" customWidth="1"/>
    <col min="6660" max="6660" width="19.28515625" style="2" customWidth="1"/>
    <col min="6661" max="6661" width="17.42578125" style="2" customWidth="1"/>
    <col min="6662" max="6663" width="16.7109375" style="2" bestFit="1" customWidth="1"/>
    <col min="6664" max="6664" width="4.5703125" style="2" bestFit="1" customWidth="1"/>
    <col min="6665" max="6665" width="16.7109375" style="2" bestFit="1" customWidth="1"/>
    <col min="6666" max="6666" width="5" style="2" bestFit="1" customWidth="1"/>
    <col min="6667" max="6667" width="16.7109375" style="2" bestFit="1" customWidth="1"/>
    <col min="6668" max="6668" width="4.5703125" style="2" bestFit="1" customWidth="1"/>
    <col min="6669" max="6669" width="16" style="2" bestFit="1" customWidth="1"/>
    <col min="6670" max="6912" width="10.7109375" style="2"/>
    <col min="6913" max="6913" width="44.42578125" style="2" customWidth="1"/>
    <col min="6914" max="6914" width="20" style="2" customWidth="1"/>
    <col min="6915" max="6915" width="19.5703125" style="2" customWidth="1"/>
    <col min="6916" max="6916" width="19.28515625" style="2" customWidth="1"/>
    <col min="6917" max="6917" width="17.42578125" style="2" customWidth="1"/>
    <col min="6918" max="6919" width="16.7109375" style="2" bestFit="1" customWidth="1"/>
    <col min="6920" max="6920" width="4.5703125" style="2" bestFit="1" customWidth="1"/>
    <col min="6921" max="6921" width="16.7109375" style="2" bestFit="1" customWidth="1"/>
    <col min="6922" max="6922" width="5" style="2" bestFit="1" customWidth="1"/>
    <col min="6923" max="6923" width="16.7109375" style="2" bestFit="1" customWidth="1"/>
    <col min="6924" max="6924" width="4.5703125" style="2" bestFit="1" customWidth="1"/>
    <col min="6925" max="6925" width="16" style="2" bestFit="1" customWidth="1"/>
    <col min="6926" max="7168" width="10.7109375" style="2"/>
    <col min="7169" max="7169" width="44.42578125" style="2" customWidth="1"/>
    <col min="7170" max="7170" width="20" style="2" customWidth="1"/>
    <col min="7171" max="7171" width="19.5703125" style="2" customWidth="1"/>
    <col min="7172" max="7172" width="19.28515625" style="2" customWidth="1"/>
    <col min="7173" max="7173" width="17.42578125" style="2" customWidth="1"/>
    <col min="7174" max="7175" width="16.7109375" style="2" bestFit="1" customWidth="1"/>
    <col min="7176" max="7176" width="4.5703125" style="2" bestFit="1" customWidth="1"/>
    <col min="7177" max="7177" width="16.7109375" style="2" bestFit="1" customWidth="1"/>
    <col min="7178" max="7178" width="5" style="2" bestFit="1" customWidth="1"/>
    <col min="7179" max="7179" width="16.7109375" style="2" bestFit="1" customWidth="1"/>
    <col min="7180" max="7180" width="4.5703125" style="2" bestFit="1" customWidth="1"/>
    <col min="7181" max="7181" width="16" style="2" bestFit="1" customWidth="1"/>
    <col min="7182" max="7424" width="10.7109375" style="2"/>
    <col min="7425" max="7425" width="44.42578125" style="2" customWidth="1"/>
    <col min="7426" max="7426" width="20" style="2" customWidth="1"/>
    <col min="7427" max="7427" width="19.5703125" style="2" customWidth="1"/>
    <col min="7428" max="7428" width="19.28515625" style="2" customWidth="1"/>
    <col min="7429" max="7429" width="17.42578125" style="2" customWidth="1"/>
    <col min="7430" max="7431" width="16.7109375" style="2" bestFit="1" customWidth="1"/>
    <col min="7432" max="7432" width="4.5703125" style="2" bestFit="1" customWidth="1"/>
    <col min="7433" max="7433" width="16.7109375" style="2" bestFit="1" customWidth="1"/>
    <col min="7434" max="7434" width="5" style="2" bestFit="1" customWidth="1"/>
    <col min="7435" max="7435" width="16.7109375" style="2" bestFit="1" customWidth="1"/>
    <col min="7436" max="7436" width="4.5703125" style="2" bestFit="1" customWidth="1"/>
    <col min="7437" max="7437" width="16" style="2" bestFit="1" customWidth="1"/>
    <col min="7438" max="7680" width="10.7109375" style="2"/>
    <col min="7681" max="7681" width="44.42578125" style="2" customWidth="1"/>
    <col min="7682" max="7682" width="20" style="2" customWidth="1"/>
    <col min="7683" max="7683" width="19.5703125" style="2" customWidth="1"/>
    <col min="7684" max="7684" width="19.28515625" style="2" customWidth="1"/>
    <col min="7685" max="7685" width="17.42578125" style="2" customWidth="1"/>
    <col min="7686" max="7687" width="16.7109375" style="2" bestFit="1" customWidth="1"/>
    <col min="7688" max="7688" width="4.5703125" style="2" bestFit="1" customWidth="1"/>
    <col min="7689" max="7689" width="16.7109375" style="2" bestFit="1" customWidth="1"/>
    <col min="7690" max="7690" width="5" style="2" bestFit="1" customWidth="1"/>
    <col min="7691" max="7691" width="16.7109375" style="2" bestFit="1" customWidth="1"/>
    <col min="7692" max="7692" width="4.5703125" style="2" bestFit="1" customWidth="1"/>
    <col min="7693" max="7693" width="16" style="2" bestFit="1" customWidth="1"/>
    <col min="7694" max="7936" width="10.7109375" style="2"/>
    <col min="7937" max="7937" width="44.42578125" style="2" customWidth="1"/>
    <col min="7938" max="7938" width="20" style="2" customWidth="1"/>
    <col min="7939" max="7939" width="19.5703125" style="2" customWidth="1"/>
    <col min="7940" max="7940" width="19.28515625" style="2" customWidth="1"/>
    <col min="7941" max="7941" width="17.42578125" style="2" customWidth="1"/>
    <col min="7942" max="7943" width="16.7109375" style="2" bestFit="1" customWidth="1"/>
    <col min="7944" max="7944" width="4.5703125" style="2" bestFit="1" customWidth="1"/>
    <col min="7945" max="7945" width="16.7109375" style="2" bestFit="1" customWidth="1"/>
    <col min="7946" max="7946" width="5" style="2" bestFit="1" customWidth="1"/>
    <col min="7947" max="7947" width="16.7109375" style="2" bestFit="1" customWidth="1"/>
    <col min="7948" max="7948" width="4.5703125" style="2" bestFit="1" customWidth="1"/>
    <col min="7949" max="7949" width="16" style="2" bestFit="1" customWidth="1"/>
    <col min="7950" max="8192" width="10.7109375" style="2"/>
    <col min="8193" max="8193" width="44.42578125" style="2" customWidth="1"/>
    <col min="8194" max="8194" width="20" style="2" customWidth="1"/>
    <col min="8195" max="8195" width="19.5703125" style="2" customWidth="1"/>
    <col min="8196" max="8196" width="19.28515625" style="2" customWidth="1"/>
    <col min="8197" max="8197" width="17.42578125" style="2" customWidth="1"/>
    <col min="8198" max="8199" width="16.7109375" style="2" bestFit="1" customWidth="1"/>
    <col min="8200" max="8200" width="4.5703125" style="2" bestFit="1" customWidth="1"/>
    <col min="8201" max="8201" width="16.7109375" style="2" bestFit="1" customWidth="1"/>
    <col min="8202" max="8202" width="5" style="2" bestFit="1" customWidth="1"/>
    <col min="8203" max="8203" width="16.7109375" style="2" bestFit="1" customWidth="1"/>
    <col min="8204" max="8204" width="4.5703125" style="2" bestFit="1" customWidth="1"/>
    <col min="8205" max="8205" width="16" style="2" bestFit="1" customWidth="1"/>
    <col min="8206" max="8448" width="10.7109375" style="2"/>
    <col min="8449" max="8449" width="44.42578125" style="2" customWidth="1"/>
    <col min="8450" max="8450" width="20" style="2" customWidth="1"/>
    <col min="8451" max="8451" width="19.5703125" style="2" customWidth="1"/>
    <col min="8452" max="8452" width="19.28515625" style="2" customWidth="1"/>
    <col min="8453" max="8453" width="17.42578125" style="2" customWidth="1"/>
    <col min="8454" max="8455" width="16.7109375" style="2" bestFit="1" customWidth="1"/>
    <col min="8456" max="8456" width="4.5703125" style="2" bestFit="1" customWidth="1"/>
    <col min="8457" max="8457" width="16.7109375" style="2" bestFit="1" customWidth="1"/>
    <col min="8458" max="8458" width="5" style="2" bestFit="1" customWidth="1"/>
    <col min="8459" max="8459" width="16.7109375" style="2" bestFit="1" customWidth="1"/>
    <col min="8460" max="8460" width="4.5703125" style="2" bestFit="1" customWidth="1"/>
    <col min="8461" max="8461" width="16" style="2" bestFit="1" customWidth="1"/>
    <col min="8462" max="8704" width="10.7109375" style="2"/>
    <col min="8705" max="8705" width="44.42578125" style="2" customWidth="1"/>
    <col min="8706" max="8706" width="20" style="2" customWidth="1"/>
    <col min="8707" max="8707" width="19.5703125" style="2" customWidth="1"/>
    <col min="8708" max="8708" width="19.28515625" style="2" customWidth="1"/>
    <col min="8709" max="8709" width="17.42578125" style="2" customWidth="1"/>
    <col min="8710" max="8711" width="16.7109375" style="2" bestFit="1" customWidth="1"/>
    <col min="8712" max="8712" width="4.5703125" style="2" bestFit="1" customWidth="1"/>
    <col min="8713" max="8713" width="16.7109375" style="2" bestFit="1" customWidth="1"/>
    <col min="8714" max="8714" width="5" style="2" bestFit="1" customWidth="1"/>
    <col min="8715" max="8715" width="16.7109375" style="2" bestFit="1" customWidth="1"/>
    <col min="8716" max="8716" width="4.5703125" style="2" bestFit="1" customWidth="1"/>
    <col min="8717" max="8717" width="16" style="2" bestFit="1" customWidth="1"/>
    <col min="8718" max="8960" width="10.7109375" style="2"/>
    <col min="8961" max="8961" width="44.42578125" style="2" customWidth="1"/>
    <col min="8962" max="8962" width="20" style="2" customWidth="1"/>
    <col min="8963" max="8963" width="19.5703125" style="2" customWidth="1"/>
    <col min="8964" max="8964" width="19.28515625" style="2" customWidth="1"/>
    <col min="8965" max="8965" width="17.42578125" style="2" customWidth="1"/>
    <col min="8966" max="8967" width="16.7109375" style="2" bestFit="1" customWidth="1"/>
    <col min="8968" max="8968" width="4.5703125" style="2" bestFit="1" customWidth="1"/>
    <col min="8969" max="8969" width="16.7109375" style="2" bestFit="1" customWidth="1"/>
    <col min="8970" max="8970" width="5" style="2" bestFit="1" customWidth="1"/>
    <col min="8971" max="8971" width="16.7109375" style="2" bestFit="1" customWidth="1"/>
    <col min="8972" max="8972" width="4.5703125" style="2" bestFit="1" customWidth="1"/>
    <col min="8973" max="8973" width="16" style="2" bestFit="1" customWidth="1"/>
    <col min="8974" max="9216" width="10.7109375" style="2"/>
    <col min="9217" max="9217" width="44.42578125" style="2" customWidth="1"/>
    <col min="9218" max="9218" width="20" style="2" customWidth="1"/>
    <col min="9219" max="9219" width="19.5703125" style="2" customWidth="1"/>
    <col min="9220" max="9220" width="19.28515625" style="2" customWidth="1"/>
    <col min="9221" max="9221" width="17.42578125" style="2" customWidth="1"/>
    <col min="9222" max="9223" width="16.7109375" style="2" bestFit="1" customWidth="1"/>
    <col min="9224" max="9224" width="4.5703125" style="2" bestFit="1" customWidth="1"/>
    <col min="9225" max="9225" width="16.7109375" style="2" bestFit="1" customWidth="1"/>
    <col min="9226" max="9226" width="5" style="2" bestFit="1" customWidth="1"/>
    <col min="9227" max="9227" width="16.7109375" style="2" bestFit="1" customWidth="1"/>
    <col min="9228" max="9228" width="4.5703125" style="2" bestFit="1" customWidth="1"/>
    <col min="9229" max="9229" width="16" style="2" bestFit="1" customWidth="1"/>
    <col min="9230" max="9472" width="10.7109375" style="2"/>
    <col min="9473" max="9473" width="44.42578125" style="2" customWidth="1"/>
    <col min="9474" max="9474" width="20" style="2" customWidth="1"/>
    <col min="9475" max="9475" width="19.5703125" style="2" customWidth="1"/>
    <col min="9476" max="9476" width="19.28515625" style="2" customWidth="1"/>
    <col min="9477" max="9477" width="17.42578125" style="2" customWidth="1"/>
    <col min="9478" max="9479" width="16.7109375" style="2" bestFit="1" customWidth="1"/>
    <col min="9480" max="9480" width="4.5703125" style="2" bestFit="1" customWidth="1"/>
    <col min="9481" max="9481" width="16.7109375" style="2" bestFit="1" customWidth="1"/>
    <col min="9482" max="9482" width="5" style="2" bestFit="1" customWidth="1"/>
    <col min="9483" max="9483" width="16.7109375" style="2" bestFit="1" customWidth="1"/>
    <col min="9484" max="9484" width="4.5703125" style="2" bestFit="1" customWidth="1"/>
    <col min="9485" max="9485" width="16" style="2" bestFit="1" customWidth="1"/>
    <col min="9486" max="9728" width="10.7109375" style="2"/>
    <col min="9729" max="9729" width="44.42578125" style="2" customWidth="1"/>
    <col min="9730" max="9730" width="20" style="2" customWidth="1"/>
    <col min="9731" max="9731" width="19.5703125" style="2" customWidth="1"/>
    <col min="9732" max="9732" width="19.28515625" style="2" customWidth="1"/>
    <col min="9733" max="9733" width="17.42578125" style="2" customWidth="1"/>
    <col min="9734" max="9735" width="16.7109375" style="2" bestFit="1" customWidth="1"/>
    <col min="9736" max="9736" width="4.5703125" style="2" bestFit="1" customWidth="1"/>
    <col min="9737" max="9737" width="16.7109375" style="2" bestFit="1" customWidth="1"/>
    <col min="9738" max="9738" width="5" style="2" bestFit="1" customWidth="1"/>
    <col min="9739" max="9739" width="16.7109375" style="2" bestFit="1" customWidth="1"/>
    <col min="9740" max="9740" width="4.5703125" style="2" bestFit="1" customWidth="1"/>
    <col min="9741" max="9741" width="16" style="2" bestFit="1" customWidth="1"/>
    <col min="9742" max="9984" width="10.7109375" style="2"/>
    <col min="9985" max="9985" width="44.42578125" style="2" customWidth="1"/>
    <col min="9986" max="9986" width="20" style="2" customWidth="1"/>
    <col min="9987" max="9987" width="19.5703125" style="2" customWidth="1"/>
    <col min="9988" max="9988" width="19.28515625" style="2" customWidth="1"/>
    <col min="9989" max="9989" width="17.42578125" style="2" customWidth="1"/>
    <col min="9990" max="9991" width="16.7109375" style="2" bestFit="1" customWidth="1"/>
    <col min="9992" max="9992" width="4.5703125" style="2" bestFit="1" customWidth="1"/>
    <col min="9993" max="9993" width="16.7109375" style="2" bestFit="1" customWidth="1"/>
    <col min="9994" max="9994" width="5" style="2" bestFit="1" customWidth="1"/>
    <col min="9995" max="9995" width="16.7109375" style="2" bestFit="1" customWidth="1"/>
    <col min="9996" max="9996" width="4.5703125" style="2" bestFit="1" customWidth="1"/>
    <col min="9997" max="9997" width="16" style="2" bestFit="1" customWidth="1"/>
    <col min="9998" max="10240" width="10.7109375" style="2"/>
    <col min="10241" max="10241" width="44.42578125" style="2" customWidth="1"/>
    <col min="10242" max="10242" width="20" style="2" customWidth="1"/>
    <col min="10243" max="10243" width="19.5703125" style="2" customWidth="1"/>
    <col min="10244" max="10244" width="19.28515625" style="2" customWidth="1"/>
    <col min="10245" max="10245" width="17.42578125" style="2" customWidth="1"/>
    <col min="10246" max="10247" width="16.7109375" style="2" bestFit="1" customWidth="1"/>
    <col min="10248" max="10248" width="4.5703125" style="2" bestFit="1" customWidth="1"/>
    <col min="10249" max="10249" width="16.7109375" style="2" bestFit="1" customWidth="1"/>
    <col min="10250" max="10250" width="5" style="2" bestFit="1" customWidth="1"/>
    <col min="10251" max="10251" width="16.7109375" style="2" bestFit="1" customWidth="1"/>
    <col min="10252" max="10252" width="4.5703125" style="2" bestFit="1" customWidth="1"/>
    <col min="10253" max="10253" width="16" style="2" bestFit="1" customWidth="1"/>
    <col min="10254" max="10496" width="10.7109375" style="2"/>
    <col min="10497" max="10497" width="44.42578125" style="2" customWidth="1"/>
    <col min="10498" max="10498" width="20" style="2" customWidth="1"/>
    <col min="10499" max="10499" width="19.5703125" style="2" customWidth="1"/>
    <col min="10500" max="10500" width="19.28515625" style="2" customWidth="1"/>
    <col min="10501" max="10501" width="17.42578125" style="2" customWidth="1"/>
    <col min="10502" max="10503" width="16.7109375" style="2" bestFit="1" customWidth="1"/>
    <col min="10504" max="10504" width="4.5703125" style="2" bestFit="1" customWidth="1"/>
    <col min="10505" max="10505" width="16.7109375" style="2" bestFit="1" customWidth="1"/>
    <col min="10506" max="10506" width="5" style="2" bestFit="1" customWidth="1"/>
    <col min="10507" max="10507" width="16.7109375" style="2" bestFit="1" customWidth="1"/>
    <col min="10508" max="10508" width="4.5703125" style="2" bestFit="1" customWidth="1"/>
    <col min="10509" max="10509" width="16" style="2" bestFit="1" customWidth="1"/>
    <col min="10510" max="10752" width="10.7109375" style="2"/>
    <col min="10753" max="10753" width="44.42578125" style="2" customWidth="1"/>
    <col min="10754" max="10754" width="20" style="2" customWidth="1"/>
    <col min="10755" max="10755" width="19.5703125" style="2" customWidth="1"/>
    <col min="10756" max="10756" width="19.28515625" style="2" customWidth="1"/>
    <col min="10757" max="10757" width="17.42578125" style="2" customWidth="1"/>
    <col min="10758" max="10759" width="16.7109375" style="2" bestFit="1" customWidth="1"/>
    <col min="10760" max="10760" width="4.5703125" style="2" bestFit="1" customWidth="1"/>
    <col min="10761" max="10761" width="16.7109375" style="2" bestFit="1" customWidth="1"/>
    <col min="10762" max="10762" width="5" style="2" bestFit="1" customWidth="1"/>
    <col min="10763" max="10763" width="16.7109375" style="2" bestFit="1" customWidth="1"/>
    <col min="10764" max="10764" width="4.5703125" style="2" bestFit="1" customWidth="1"/>
    <col min="10765" max="10765" width="16" style="2" bestFit="1" customWidth="1"/>
    <col min="10766" max="11008" width="10.7109375" style="2"/>
    <col min="11009" max="11009" width="44.42578125" style="2" customWidth="1"/>
    <col min="11010" max="11010" width="20" style="2" customWidth="1"/>
    <col min="11011" max="11011" width="19.5703125" style="2" customWidth="1"/>
    <col min="11012" max="11012" width="19.28515625" style="2" customWidth="1"/>
    <col min="11013" max="11013" width="17.42578125" style="2" customWidth="1"/>
    <col min="11014" max="11015" width="16.7109375" style="2" bestFit="1" customWidth="1"/>
    <col min="11016" max="11016" width="4.5703125" style="2" bestFit="1" customWidth="1"/>
    <col min="11017" max="11017" width="16.7109375" style="2" bestFit="1" customWidth="1"/>
    <col min="11018" max="11018" width="5" style="2" bestFit="1" customWidth="1"/>
    <col min="11019" max="11019" width="16.7109375" style="2" bestFit="1" customWidth="1"/>
    <col min="11020" max="11020" width="4.5703125" style="2" bestFit="1" customWidth="1"/>
    <col min="11021" max="11021" width="16" style="2" bestFit="1" customWidth="1"/>
    <col min="11022" max="11264" width="10.7109375" style="2"/>
    <col min="11265" max="11265" width="44.42578125" style="2" customWidth="1"/>
    <col min="11266" max="11266" width="20" style="2" customWidth="1"/>
    <col min="11267" max="11267" width="19.5703125" style="2" customWidth="1"/>
    <col min="11268" max="11268" width="19.28515625" style="2" customWidth="1"/>
    <col min="11269" max="11269" width="17.42578125" style="2" customWidth="1"/>
    <col min="11270" max="11271" width="16.7109375" style="2" bestFit="1" customWidth="1"/>
    <col min="11272" max="11272" width="4.5703125" style="2" bestFit="1" customWidth="1"/>
    <col min="11273" max="11273" width="16.7109375" style="2" bestFit="1" customWidth="1"/>
    <col min="11274" max="11274" width="5" style="2" bestFit="1" customWidth="1"/>
    <col min="11275" max="11275" width="16.7109375" style="2" bestFit="1" customWidth="1"/>
    <col min="11276" max="11276" width="4.5703125" style="2" bestFit="1" customWidth="1"/>
    <col min="11277" max="11277" width="16" style="2" bestFit="1" customWidth="1"/>
    <col min="11278" max="11520" width="10.7109375" style="2"/>
    <col min="11521" max="11521" width="44.42578125" style="2" customWidth="1"/>
    <col min="11522" max="11522" width="20" style="2" customWidth="1"/>
    <col min="11523" max="11523" width="19.5703125" style="2" customWidth="1"/>
    <col min="11524" max="11524" width="19.28515625" style="2" customWidth="1"/>
    <col min="11525" max="11525" width="17.42578125" style="2" customWidth="1"/>
    <col min="11526" max="11527" width="16.7109375" style="2" bestFit="1" customWidth="1"/>
    <col min="11528" max="11528" width="4.5703125" style="2" bestFit="1" customWidth="1"/>
    <col min="11529" max="11529" width="16.7109375" style="2" bestFit="1" customWidth="1"/>
    <col min="11530" max="11530" width="5" style="2" bestFit="1" customWidth="1"/>
    <col min="11531" max="11531" width="16.7109375" style="2" bestFit="1" customWidth="1"/>
    <col min="11532" max="11532" width="4.5703125" style="2" bestFit="1" customWidth="1"/>
    <col min="11533" max="11533" width="16" style="2" bestFit="1" customWidth="1"/>
    <col min="11534" max="11776" width="10.7109375" style="2"/>
    <col min="11777" max="11777" width="44.42578125" style="2" customWidth="1"/>
    <col min="11778" max="11778" width="20" style="2" customWidth="1"/>
    <col min="11779" max="11779" width="19.5703125" style="2" customWidth="1"/>
    <col min="11780" max="11780" width="19.28515625" style="2" customWidth="1"/>
    <col min="11781" max="11781" width="17.42578125" style="2" customWidth="1"/>
    <col min="11782" max="11783" width="16.7109375" style="2" bestFit="1" customWidth="1"/>
    <col min="11784" max="11784" width="4.5703125" style="2" bestFit="1" customWidth="1"/>
    <col min="11785" max="11785" width="16.7109375" style="2" bestFit="1" customWidth="1"/>
    <col min="11786" max="11786" width="5" style="2" bestFit="1" customWidth="1"/>
    <col min="11787" max="11787" width="16.7109375" style="2" bestFit="1" customWidth="1"/>
    <col min="11788" max="11788" width="4.5703125" style="2" bestFit="1" customWidth="1"/>
    <col min="11789" max="11789" width="16" style="2" bestFit="1" customWidth="1"/>
    <col min="11790" max="12032" width="10.7109375" style="2"/>
    <col min="12033" max="12033" width="44.42578125" style="2" customWidth="1"/>
    <col min="12034" max="12034" width="20" style="2" customWidth="1"/>
    <col min="12035" max="12035" width="19.5703125" style="2" customWidth="1"/>
    <col min="12036" max="12036" width="19.28515625" style="2" customWidth="1"/>
    <col min="12037" max="12037" width="17.42578125" style="2" customWidth="1"/>
    <col min="12038" max="12039" width="16.7109375" style="2" bestFit="1" customWidth="1"/>
    <col min="12040" max="12040" width="4.5703125" style="2" bestFit="1" customWidth="1"/>
    <col min="12041" max="12041" width="16.7109375" style="2" bestFit="1" customWidth="1"/>
    <col min="12042" max="12042" width="5" style="2" bestFit="1" customWidth="1"/>
    <col min="12043" max="12043" width="16.7109375" style="2" bestFit="1" customWidth="1"/>
    <col min="12044" max="12044" width="4.5703125" style="2" bestFit="1" customWidth="1"/>
    <col min="12045" max="12045" width="16" style="2" bestFit="1" customWidth="1"/>
    <col min="12046" max="12288" width="10.7109375" style="2"/>
    <col min="12289" max="12289" width="44.42578125" style="2" customWidth="1"/>
    <col min="12290" max="12290" width="20" style="2" customWidth="1"/>
    <col min="12291" max="12291" width="19.5703125" style="2" customWidth="1"/>
    <col min="12292" max="12292" width="19.28515625" style="2" customWidth="1"/>
    <col min="12293" max="12293" width="17.42578125" style="2" customWidth="1"/>
    <col min="12294" max="12295" width="16.7109375" style="2" bestFit="1" customWidth="1"/>
    <col min="12296" max="12296" width="4.5703125" style="2" bestFit="1" customWidth="1"/>
    <col min="12297" max="12297" width="16.7109375" style="2" bestFit="1" customWidth="1"/>
    <col min="12298" max="12298" width="5" style="2" bestFit="1" customWidth="1"/>
    <col min="12299" max="12299" width="16.7109375" style="2" bestFit="1" customWidth="1"/>
    <col min="12300" max="12300" width="4.5703125" style="2" bestFit="1" customWidth="1"/>
    <col min="12301" max="12301" width="16" style="2" bestFit="1" customWidth="1"/>
    <col min="12302" max="12544" width="10.7109375" style="2"/>
    <col min="12545" max="12545" width="44.42578125" style="2" customWidth="1"/>
    <col min="12546" max="12546" width="20" style="2" customWidth="1"/>
    <col min="12547" max="12547" width="19.5703125" style="2" customWidth="1"/>
    <col min="12548" max="12548" width="19.28515625" style="2" customWidth="1"/>
    <col min="12549" max="12549" width="17.42578125" style="2" customWidth="1"/>
    <col min="12550" max="12551" width="16.7109375" style="2" bestFit="1" customWidth="1"/>
    <col min="12552" max="12552" width="4.5703125" style="2" bestFit="1" customWidth="1"/>
    <col min="12553" max="12553" width="16.7109375" style="2" bestFit="1" customWidth="1"/>
    <col min="12554" max="12554" width="5" style="2" bestFit="1" customWidth="1"/>
    <col min="12555" max="12555" width="16.7109375" style="2" bestFit="1" customWidth="1"/>
    <col min="12556" max="12556" width="4.5703125" style="2" bestFit="1" customWidth="1"/>
    <col min="12557" max="12557" width="16" style="2" bestFit="1" customWidth="1"/>
    <col min="12558" max="12800" width="10.7109375" style="2"/>
    <col min="12801" max="12801" width="44.42578125" style="2" customWidth="1"/>
    <col min="12802" max="12802" width="20" style="2" customWidth="1"/>
    <col min="12803" max="12803" width="19.5703125" style="2" customWidth="1"/>
    <col min="12804" max="12804" width="19.28515625" style="2" customWidth="1"/>
    <col min="12805" max="12805" width="17.42578125" style="2" customWidth="1"/>
    <col min="12806" max="12807" width="16.7109375" style="2" bestFit="1" customWidth="1"/>
    <col min="12808" max="12808" width="4.5703125" style="2" bestFit="1" customWidth="1"/>
    <col min="12809" max="12809" width="16.7109375" style="2" bestFit="1" customWidth="1"/>
    <col min="12810" max="12810" width="5" style="2" bestFit="1" customWidth="1"/>
    <col min="12811" max="12811" width="16.7109375" style="2" bestFit="1" customWidth="1"/>
    <col min="12812" max="12812" width="4.5703125" style="2" bestFit="1" customWidth="1"/>
    <col min="12813" max="12813" width="16" style="2" bestFit="1" customWidth="1"/>
    <col min="12814" max="13056" width="10.7109375" style="2"/>
    <col min="13057" max="13057" width="44.42578125" style="2" customWidth="1"/>
    <col min="13058" max="13058" width="20" style="2" customWidth="1"/>
    <col min="13059" max="13059" width="19.5703125" style="2" customWidth="1"/>
    <col min="13060" max="13060" width="19.28515625" style="2" customWidth="1"/>
    <col min="13061" max="13061" width="17.42578125" style="2" customWidth="1"/>
    <col min="13062" max="13063" width="16.7109375" style="2" bestFit="1" customWidth="1"/>
    <col min="13064" max="13064" width="4.5703125" style="2" bestFit="1" customWidth="1"/>
    <col min="13065" max="13065" width="16.7109375" style="2" bestFit="1" customWidth="1"/>
    <col min="13066" max="13066" width="5" style="2" bestFit="1" customWidth="1"/>
    <col min="13067" max="13067" width="16.7109375" style="2" bestFit="1" customWidth="1"/>
    <col min="13068" max="13068" width="4.5703125" style="2" bestFit="1" customWidth="1"/>
    <col min="13069" max="13069" width="16" style="2" bestFit="1" customWidth="1"/>
    <col min="13070" max="13312" width="10.7109375" style="2"/>
    <col min="13313" max="13313" width="44.42578125" style="2" customWidth="1"/>
    <col min="13314" max="13314" width="20" style="2" customWidth="1"/>
    <col min="13315" max="13315" width="19.5703125" style="2" customWidth="1"/>
    <col min="13316" max="13316" width="19.28515625" style="2" customWidth="1"/>
    <col min="13317" max="13317" width="17.42578125" style="2" customWidth="1"/>
    <col min="13318" max="13319" width="16.7109375" style="2" bestFit="1" customWidth="1"/>
    <col min="13320" max="13320" width="4.5703125" style="2" bestFit="1" customWidth="1"/>
    <col min="13321" max="13321" width="16.7109375" style="2" bestFit="1" customWidth="1"/>
    <col min="13322" max="13322" width="5" style="2" bestFit="1" customWidth="1"/>
    <col min="13323" max="13323" width="16.7109375" style="2" bestFit="1" customWidth="1"/>
    <col min="13324" max="13324" width="4.5703125" style="2" bestFit="1" customWidth="1"/>
    <col min="13325" max="13325" width="16" style="2" bestFit="1" customWidth="1"/>
    <col min="13326" max="13568" width="10.7109375" style="2"/>
    <col min="13569" max="13569" width="44.42578125" style="2" customWidth="1"/>
    <col min="13570" max="13570" width="20" style="2" customWidth="1"/>
    <col min="13571" max="13571" width="19.5703125" style="2" customWidth="1"/>
    <col min="13572" max="13572" width="19.28515625" style="2" customWidth="1"/>
    <col min="13573" max="13573" width="17.42578125" style="2" customWidth="1"/>
    <col min="13574" max="13575" width="16.7109375" style="2" bestFit="1" customWidth="1"/>
    <col min="13576" max="13576" width="4.5703125" style="2" bestFit="1" customWidth="1"/>
    <col min="13577" max="13577" width="16.7109375" style="2" bestFit="1" customWidth="1"/>
    <col min="13578" max="13578" width="5" style="2" bestFit="1" customWidth="1"/>
    <col min="13579" max="13579" width="16.7109375" style="2" bestFit="1" customWidth="1"/>
    <col min="13580" max="13580" width="4.5703125" style="2" bestFit="1" customWidth="1"/>
    <col min="13581" max="13581" width="16" style="2" bestFit="1" customWidth="1"/>
    <col min="13582" max="13824" width="10.7109375" style="2"/>
    <col min="13825" max="13825" width="44.42578125" style="2" customWidth="1"/>
    <col min="13826" max="13826" width="20" style="2" customWidth="1"/>
    <col min="13827" max="13827" width="19.5703125" style="2" customWidth="1"/>
    <col min="13828" max="13828" width="19.28515625" style="2" customWidth="1"/>
    <col min="13829" max="13829" width="17.42578125" style="2" customWidth="1"/>
    <col min="13830" max="13831" width="16.7109375" style="2" bestFit="1" customWidth="1"/>
    <col min="13832" max="13832" width="4.5703125" style="2" bestFit="1" customWidth="1"/>
    <col min="13833" max="13833" width="16.7109375" style="2" bestFit="1" customWidth="1"/>
    <col min="13834" max="13834" width="5" style="2" bestFit="1" customWidth="1"/>
    <col min="13835" max="13835" width="16.7109375" style="2" bestFit="1" customWidth="1"/>
    <col min="13836" max="13836" width="4.5703125" style="2" bestFit="1" customWidth="1"/>
    <col min="13837" max="13837" width="16" style="2" bestFit="1" customWidth="1"/>
    <col min="13838" max="14080" width="10.7109375" style="2"/>
    <col min="14081" max="14081" width="44.42578125" style="2" customWidth="1"/>
    <col min="14082" max="14082" width="20" style="2" customWidth="1"/>
    <col min="14083" max="14083" width="19.5703125" style="2" customWidth="1"/>
    <col min="14084" max="14084" width="19.28515625" style="2" customWidth="1"/>
    <col min="14085" max="14085" width="17.42578125" style="2" customWidth="1"/>
    <col min="14086" max="14087" width="16.7109375" style="2" bestFit="1" customWidth="1"/>
    <col min="14088" max="14088" width="4.5703125" style="2" bestFit="1" customWidth="1"/>
    <col min="14089" max="14089" width="16.7109375" style="2" bestFit="1" customWidth="1"/>
    <col min="14090" max="14090" width="5" style="2" bestFit="1" customWidth="1"/>
    <col min="14091" max="14091" width="16.7109375" style="2" bestFit="1" customWidth="1"/>
    <col min="14092" max="14092" width="4.5703125" style="2" bestFit="1" customWidth="1"/>
    <col min="14093" max="14093" width="16" style="2" bestFit="1" customWidth="1"/>
    <col min="14094" max="14336" width="10.7109375" style="2"/>
    <col min="14337" max="14337" width="44.42578125" style="2" customWidth="1"/>
    <col min="14338" max="14338" width="20" style="2" customWidth="1"/>
    <col min="14339" max="14339" width="19.5703125" style="2" customWidth="1"/>
    <col min="14340" max="14340" width="19.28515625" style="2" customWidth="1"/>
    <col min="14341" max="14341" width="17.42578125" style="2" customWidth="1"/>
    <col min="14342" max="14343" width="16.7109375" style="2" bestFit="1" customWidth="1"/>
    <col min="14344" max="14344" width="4.5703125" style="2" bestFit="1" customWidth="1"/>
    <col min="14345" max="14345" width="16.7109375" style="2" bestFit="1" customWidth="1"/>
    <col min="14346" max="14346" width="5" style="2" bestFit="1" customWidth="1"/>
    <col min="14347" max="14347" width="16.7109375" style="2" bestFit="1" customWidth="1"/>
    <col min="14348" max="14348" width="4.5703125" style="2" bestFit="1" customWidth="1"/>
    <col min="14349" max="14349" width="16" style="2" bestFit="1" customWidth="1"/>
    <col min="14350" max="14592" width="10.7109375" style="2"/>
    <col min="14593" max="14593" width="44.42578125" style="2" customWidth="1"/>
    <col min="14594" max="14594" width="20" style="2" customWidth="1"/>
    <col min="14595" max="14595" width="19.5703125" style="2" customWidth="1"/>
    <col min="14596" max="14596" width="19.28515625" style="2" customWidth="1"/>
    <col min="14597" max="14597" width="17.42578125" style="2" customWidth="1"/>
    <col min="14598" max="14599" width="16.7109375" style="2" bestFit="1" customWidth="1"/>
    <col min="14600" max="14600" width="4.5703125" style="2" bestFit="1" customWidth="1"/>
    <col min="14601" max="14601" width="16.7109375" style="2" bestFit="1" customWidth="1"/>
    <col min="14602" max="14602" width="5" style="2" bestFit="1" customWidth="1"/>
    <col min="14603" max="14603" width="16.7109375" style="2" bestFit="1" customWidth="1"/>
    <col min="14604" max="14604" width="4.5703125" style="2" bestFit="1" customWidth="1"/>
    <col min="14605" max="14605" width="16" style="2" bestFit="1" customWidth="1"/>
    <col min="14606" max="14848" width="10.7109375" style="2"/>
    <col min="14849" max="14849" width="44.42578125" style="2" customWidth="1"/>
    <col min="14850" max="14850" width="20" style="2" customWidth="1"/>
    <col min="14851" max="14851" width="19.5703125" style="2" customWidth="1"/>
    <col min="14852" max="14852" width="19.28515625" style="2" customWidth="1"/>
    <col min="14853" max="14853" width="17.42578125" style="2" customWidth="1"/>
    <col min="14854" max="14855" width="16.7109375" style="2" bestFit="1" customWidth="1"/>
    <col min="14856" max="14856" width="4.5703125" style="2" bestFit="1" customWidth="1"/>
    <col min="14857" max="14857" width="16.7109375" style="2" bestFit="1" customWidth="1"/>
    <col min="14858" max="14858" width="5" style="2" bestFit="1" customWidth="1"/>
    <col min="14859" max="14859" width="16.7109375" style="2" bestFit="1" customWidth="1"/>
    <col min="14860" max="14860" width="4.5703125" style="2" bestFit="1" customWidth="1"/>
    <col min="14861" max="14861" width="16" style="2" bestFit="1" customWidth="1"/>
    <col min="14862" max="15104" width="10.7109375" style="2"/>
    <col min="15105" max="15105" width="44.42578125" style="2" customWidth="1"/>
    <col min="15106" max="15106" width="20" style="2" customWidth="1"/>
    <col min="15107" max="15107" width="19.5703125" style="2" customWidth="1"/>
    <col min="15108" max="15108" width="19.28515625" style="2" customWidth="1"/>
    <col min="15109" max="15109" width="17.42578125" style="2" customWidth="1"/>
    <col min="15110" max="15111" width="16.7109375" style="2" bestFit="1" customWidth="1"/>
    <col min="15112" max="15112" width="4.5703125" style="2" bestFit="1" customWidth="1"/>
    <col min="15113" max="15113" width="16.7109375" style="2" bestFit="1" customWidth="1"/>
    <col min="15114" max="15114" width="5" style="2" bestFit="1" customWidth="1"/>
    <col min="15115" max="15115" width="16.7109375" style="2" bestFit="1" customWidth="1"/>
    <col min="15116" max="15116" width="4.5703125" style="2" bestFit="1" customWidth="1"/>
    <col min="15117" max="15117" width="16" style="2" bestFit="1" customWidth="1"/>
    <col min="15118" max="15360" width="10.7109375" style="2"/>
    <col min="15361" max="15361" width="44.42578125" style="2" customWidth="1"/>
    <col min="15362" max="15362" width="20" style="2" customWidth="1"/>
    <col min="15363" max="15363" width="19.5703125" style="2" customWidth="1"/>
    <col min="15364" max="15364" width="19.28515625" style="2" customWidth="1"/>
    <col min="15365" max="15365" width="17.42578125" style="2" customWidth="1"/>
    <col min="15366" max="15367" width="16.7109375" style="2" bestFit="1" customWidth="1"/>
    <col min="15368" max="15368" width="4.5703125" style="2" bestFit="1" customWidth="1"/>
    <col min="15369" max="15369" width="16.7109375" style="2" bestFit="1" customWidth="1"/>
    <col min="15370" max="15370" width="5" style="2" bestFit="1" customWidth="1"/>
    <col min="15371" max="15371" width="16.7109375" style="2" bestFit="1" customWidth="1"/>
    <col min="15372" max="15372" width="4.5703125" style="2" bestFit="1" customWidth="1"/>
    <col min="15373" max="15373" width="16" style="2" bestFit="1" customWidth="1"/>
    <col min="15374" max="15616" width="10.7109375" style="2"/>
    <col min="15617" max="15617" width="44.42578125" style="2" customWidth="1"/>
    <col min="15618" max="15618" width="20" style="2" customWidth="1"/>
    <col min="15619" max="15619" width="19.5703125" style="2" customWidth="1"/>
    <col min="15620" max="15620" width="19.28515625" style="2" customWidth="1"/>
    <col min="15621" max="15621" width="17.42578125" style="2" customWidth="1"/>
    <col min="15622" max="15623" width="16.7109375" style="2" bestFit="1" customWidth="1"/>
    <col min="15624" max="15624" width="4.5703125" style="2" bestFit="1" customWidth="1"/>
    <col min="15625" max="15625" width="16.7109375" style="2" bestFit="1" customWidth="1"/>
    <col min="15626" max="15626" width="5" style="2" bestFit="1" customWidth="1"/>
    <col min="15627" max="15627" width="16.7109375" style="2" bestFit="1" customWidth="1"/>
    <col min="15628" max="15628" width="4.5703125" style="2" bestFit="1" customWidth="1"/>
    <col min="15629" max="15629" width="16" style="2" bestFit="1" customWidth="1"/>
    <col min="15630" max="15872" width="10.7109375" style="2"/>
    <col min="15873" max="15873" width="44.42578125" style="2" customWidth="1"/>
    <col min="15874" max="15874" width="20" style="2" customWidth="1"/>
    <col min="15875" max="15875" width="19.5703125" style="2" customWidth="1"/>
    <col min="15876" max="15876" width="19.28515625" style="2" customWidth="1"/>
    <col min="15877" max="15877" width="17.42578125" style="2" customWidth="1"/>
    <col min="15878" max="15879" width="16.7109375" style="2" bestFit="1" customWidth="1"/>
    <col min="15880" max="15880" width="4.5703125" style="2" bestFit="1" customWidth="1"/>
    <col min="15881" max="15881" width="16.7109375" style="2" bestFit="1" customWidth="1"/>
    <col min="15882" max="15882" width="5" style="2" bestFit="1" customWidth="1"/>
    <col min="15883" max="15883" width="16.7109375" style="2" bestFit="1" customWidth="1"/>
    <col min="15884" max="15884" width="4.5703125" style="2" bestFit="1" customWidth="1"/>
    <col min="15885" max="15885" width="16" style="2" bestFit="1" customWidth="1"/>
    <col min="15886" max="16128" width="10.7109375" style="2"/>
    <col min="16129" max="16129" width="44.42578125" style="2" customWidth="1"/>
    <col min="16130" max="16130" width="20" style="2" customWidth="1"/>
    <col min="16131" max="16131" width="19.5703125" style="2" customWidth="1"/>
    <col min="16132" max="16132" width="19.28515625" style="2" customWidth="1"/>
    <col min="16133" max="16133" width="17.42578125" style="2" customWidth="1"/>
    <col min="16134" max="16135" width="16.7109375" style="2" bestFit="1" customWidth="1"/>
    <col min="16136" max="16136" width="4.5703125" style="2" bestFit="1" customWidth="1"/>
    <col min="16137" max="16137" width="16.7109375" style="2" bestFit="1" customWidth="1"/>
    <col min="16138" max="16138" width="5" style="2" bestFit="1" customWidth="1"/>
    <col min="16139" max="16139" width="16.7109375" style="2" bestFit="1" customWidth="1"/>
    <col min="16140" max="16140" width="4.5703125" style="2" bestFit="1" customWidth="1"/>
    <col min="16141" max="16141" width="16" style="2" bestFit="1" customWidth="1"/>
    <col min="16142" max="16384" width="10.7109375" style="2"/>
  </cols>
  <sheetData>
    <row r="1" spans="1:26" ht="45" customHeight="1">
      <c r="A1" s="1" t="str">
        <f>CONCATENATE('[3]Tekst varijable'!A2, " ", UPPER('[3]Tekst varijable'!A1))</f>
        <v>06005 MINISTARSTVO POLJOPRIVREDE</v>
      </c>
      <c r="B1" s="1"/>
      <c r="C1" s="1"/>
      <c r="D1" s="1"/>
    </row>
    <row r="2" spans="1:26" ht="15" customHeight="1"/>
    <row r="3" spans="1:26" ht="43.5" customHeight="1">
      <c r="A3" s="6" t="str">
        <f xml:space="preserve"> UPPER("Financijski plan za "&amp; LEFT(RIGHT(B10,5),5) &amp; " godinu i projekcije za "&amp; LEFT(RIGHT(C10,5),5) &amp;" i " &amp; LEFT(RIGHT(D10,5),5) &amp;"  godinu")</f>
        <v>FINANCIJSKI PLAN ZA 2023. GODINU I PROJEKCIJE ZA 2024. I 2025.  GODINU</v>
      </c>
      <c r="B3" s="6"/>
      <c r="C3" s="6"/>
      <c r="D3" s="6"/>
    </row>
    <row r="4" spans="1:26" s="9" customFormat="1" ht="12.75" customHeight="1">
      <c r="A4" s="7"/>
      <c r="B4" s="8"/>
      <c r="C4" s="8"/>
      <c r="D4" s="8"/>
    </row>
    <row r="5" spans="1:26" s="11" customFormat="1" ht="15" customHeight="1">
      <c r="A5" s="10" t="s">
        <v>0</v>
      </c>
      <c r="B5" s="10"/>
      <c r="C5" s="10"/>
      <c r="D5" s="10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s="11" customFormat="1" ht="9" customHeight="1">
      <c r="A6" s="9"/>
      <c r="B6" s="5"/>
      <c r="C6" s="5"/>
      <c r="D6" s="5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s="15" customFormat="1" ht="12" customHeight="1">
      <c r="A7" s="12"/>
      <c r="B7" s="13"/>
      <c r="C7" s="13"/>
      <c r="D7" s="13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7" customFormat="1" ht="18" customHeight="1">
      <c r="A8" s="16" t="s">
        <v>1</v>
      </c>
      <c r="B8" s="16"/>
      <c r="C8" s="16"/>
      <c r="D8" s="16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s="17" customFormat="1" ht="6.75" customHeight="1">
      <c r="A9" s="2"/>
      <c r="B9" s="18"/>
      <c r="C9" s="18"/>
      <c r="D9" s="18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s="23" customFormat="1" ht="32.25" customHeight="1">
      <c r="A10" s="19"/>
      <c r="B10" s="20" t="str">
        <f>CONCATENATE("Plan za ", MID('[3]BW upit'!E2,14,5))</f>
        <v>Plan za 2023.</v>
      </c>
      <c r="C10" s="20" t="str">
        <f>CONCATENATE("Projekcija za ",MID('[3]BW upit'!F2,26,5))</f>
        <v>Projekcija za 2024.</v>
      </c>
      <c r="D10" s="20" t="str">
        <f>CONCATENATE("Projekcija za ",MID('[3]BW upit'!G2,26,5))</f>
        <v>Projekcija za 2025.</v>
      </c>
      <c r="E10" s="21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s="26" customFormat="1">
      <c r="A11" s="24">
        <v>1</v>
      </c>
      <c r="B11" s="25">
        <v>2</v>
      </c>
      <c r="C11" s="25">
        <v>3</v>
      </c>
      <c r="D11" s="25">
        <v>4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spans="1:26" s="32" customFormat="1" ht="18" customHeight="1">
      <c r="A12" s="28" t="s">
        <v>2</v>
      </c>
      <c r="B12" s="29">
        <f>'[3]BW upit'!E4</f>
        <v>1095736742</v>
      </c>
      <c r="C12" s="29">
        <f>'[3]BW upit'!F4</f>
        <v>1161745467</v>
      </c>
      <c r="D12" s="29">
        <f>'[3]BW upit'!G4</f>
        <v>1191735111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1"/>
      <c r="X12" s="31"/>
      <c r="Y12" s="31"/>
      <c r="Z12" s="31"/>
    </row>
    <row r="13" spans="1:26" s="32" customFormat="1" ht="28.5">
      <c r="A13" s="28" t="s">
        <v>3</v>
      </c>
      <c r="B13" s="29">
        <v>0</v>
      </c>
      <c r="C13" s="29">
        <v>0</v>
      </c>
      <c r="D13" s="29">
        <v>0</v>
      </c>
      <c r="E13" s="31"/>
      <c r="F13" s="33"/>
      <c r="G13" s="33"/>
      <c r="H13" s="33"/>
      <c r="I13" s="33"/>
      <c r="J13" s="33"/>
      <c r="K13" s="33"/>
      <c r="L13" s="33"/>
      <c r="M13" s="33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s="32" customFormat="1">
      <c r="A14" s="28" t="s">
        <v>4</v>
      </c>
      <c r="B14" s="29">
        <f>'[3]BW upit'!E6</f>
        <v>1095736742</v>
      </c>
      <c r="C14" s="29">
        <f>'[3]BW upit'!F6</f>
        <v>1161745467</v>
      </c>
      <c r="D14" s="29">
        <f>'[3]BW upit'!G6</f>
        <v>1191735111</v>
      </c>
      <c r="E14" s="31"/>
      <c r="F14" s="34"/>
      <c r="G14" s="34"/>
      <c r="H14" s="34"/>
      <c r="I14" s="34"/>
      <c r="J14" s="34"/>
      <c r="K14" s="34"/>
      <c r="L14" s="34"/>
      <c r="M14" s="34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s="32" customFormat="1" ht="18" customHeight="1">
      <c r="A15" s="28" t="s">
        <v>5</v>
      </c>
      <c r="B15" s="29">
        <f>'[3]BW upit'!E7</f>
        <v>1088828871</v>
      </c>
      <c r="C15" s="29">
        <f>'[3]BW upit'!F7</f>
        <v>1156071551</v>
      </c>
      <c r="D15" s="29">
        <f>'[3]BW upit'!G7</f>
        <v>1187780862</v>
      </c>
      <c r="E15" s="30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s="32" customFormat="1" ht="28.5">
      <c r="A16" s="28" t="s">
        <v>6</v>
      </c>
      <c r="B16" s="29">
        <f>'[3]BW upit'!E8</f>
        <v>6907871</v>
      </c>
      <c r="C16" s="29">
        <f>'[3]BW upit'!F8</f>
        <v>5673916</v>
      </c>
      <c r="D16" s="29">
        <f>'[3]BW upit'!G8</f>
        <v>3954249</v>
      </c>
      <c r="E16" s="30"/>
      <c r="F16" s="34"/>
      <c r="G16" s="34"/>
      <c r="H16" s="34"/>
      <c r="I16" s="34"/>
      <c r="J16" s="34"/>
      <c r="K16" s="34"/>
      <c r="L16" s="34"/>
      <c r="M16" s="34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s="32" customFormat="1">
      <c r="A17" s="28" t="s">
        <v>7</v>
      </c>
      <c r="B17" s="29">
        <f>'[3]BW upit'!E9</f>
        <v>1095736742</v>
      </c>
      <c r="C17" s="29">
        <f>'[3]BW upit'!F9</f>
        <v>1161745467</v>
      </c>
      <c r="D17" s="29">
        <f>'[3]BW upit'!G9</f>
        <v>1191735111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1"/>
      <c r="T17" s="31"/>
      <c r="U17" s="31"/>
      <c r="V17" s="31"/>
      <c r="W17" s="31"/>
      <c r="X17" s="31"/>
      <c r="Y17" s="31"/>
      <c r="Z17" s="31"/>
    </row>
    <row r="18" spans="1:26" s="32" customFormat="1" ht="18" customHeight="1">
      <c r="A18" s="35" t="s">
        <v>8</v>
      </c>
      <c r="B18" s="29">
        <f>'[3]BW upit'!E10</f>
        <v>0</v>
      </c>
      <c r="C18" s="29">
        <f>'[3]BW upit'!F10</f>
        <v>0</v>
      </c>
      <c r="D18" s="29">
        <f>'[3]BW upit'!G10</f>
        <v>0</v>
      </c>
      <c r="E18" s="30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6" s="11" customFormat="1" ht="14.25" customHeight="1">
      <c r="A19" s="4"/>
      <c r="B19" s="5"/>
      <c r="C19" s="5"/>
      <c r="D19" s="5"/>
      <c r="E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</row>
    <row r="20" spans="1:26" s="11" customFormat="1" ht="18.75" customHeight="1">
      <c r="A20" s="38" t="s">
        <v>9</v>
      </c>
      <c r="B20" s="38"/>
      <c r="C20" s="38"/>
      <c r="D20" s="38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</row>
    <row r="21" spans="1:26" s="11" customFormat="1" ht="6.75" customHeight="1">
      <c r="A21" s="39"/>
      <c r="B21" s="40"/>
      <c r="C21" s="40"/>
      <c r="D21" s="40"/>
      <c r="E21" s="41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</row>
    <row r="22" spans="1:26" s="23" customFormat="1" ht="32.25" customHeight="1">
      <c r="A22" s="42"/>
      <c r="B22" s="20" t="str">
        <f>B10</f>
        <v>Plan za 2023.</v>
      </c>
      <c r="C22" s="20" t="str">
        <f>C10</f>
        <v>Projekcija za 2024.</v>
      </c>
      <c r="D22" s="20" t="str">
        <f>D10</f>
        <v>Projekcija za 2025.</v>
      </c>
      <c r="E22" s="21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s="26" customFormat="1">
      <c r="A23" s="43">
        <v>1</v>
      </c>
      <c r="B23" s="44">
        <v>2</v>
      </c>
      <c r="C23" s="44">
        <v>3</v>
      </c>
      <c r="D23" s="44">
        <v>4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spans="1:26" s="23" customFormat="1" ht="28.5">
      <c r="A24" s="45" t="s">
        <v>10</v>
      </c>
      <c r="B24" s="29">
        <f>'[3]BW upit'!E11</f>
        <v>0</v>
      </c>
      <c r="C24" s="29">
        <v>0</v>
      </c>
      <c r="D24" s="29">
        <v>0</v>
      </c>
      <c r="E24" s="30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 s="23" customFormat="1" ht="28.5">
      <c r="A25" s="45" t="s">
        <v>11</v>
      </c>
      <c r="B25" s="29">
        <f>'[3]BW upit'!E12</f>
        <v>0</v>
      </c>
      <c r="C25" s="29">
        <v>0</v>
      </c>
      <c r="D25" s="29">
        <v>0</v>
      </c>
      <c r="E25" s="30"/>
      <c r="F25" s="34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 s="23" customFormat="1" ht="28.5">
      <c r="A26" s="45" t="s">
        <v>12</v>
      </c>
      <c r="B26" s="29">
        <f>'[3]BW upit'!E13</f>
        <v>12339568</v>
      </c>
      <c r="C26" s="29">
        <f>'[3]BW upit'!F13</f>
        <v>12339568</v>
      </c>
      <c r="D26" s="29">
        <f>'[3]BW upit'!G13</f>
        <v>12339568</v>
      </c>
      <c r="E26" s="30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spans="1:26" s="23" customFormat="1" ht="28.5">
      <c r="A27" s="45" t="s">
        <v>13</v>
      </c>
      <c r="B27" s="29">
        <f>'[3]BW upit'!E14</f>
        <v>-12339568</v>
      </c>
      <c r="C27" s="29">
        <f>'[3]BW upit'!F14</f>
        <v>-12339568</v>
      </c>
      <c r="D27" s="29">
        <f>'[3]BW upit'!G14</f>
        <v>-12339568</v>
      </c>
      <c r="E27" s="30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 s="32" customFormat="1" ht="18" customHeight="1">
      <c r="A28" s="45" t="s">
        <v>14</v>
      </c>
      <c r="B28" s="29">
        <f>'[3]BW upit'!E15</f>
        <v>0</v>
      </c>
      <c r="C28" s="29">
        <f>'[3]BW upit'!F15</f>
        <v>0</v>
      </c>
      <c r="D28" s="29">
        <f>'[3]BW upit'!G15</f>
        <v>0</v>
      </c>
      <c r="E28" s="30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:26" s="23" customFormat="1" ht="28.5">
      <c r="A29" s="45" t="s">
        <v>15</v>
      </c>
      <c r="B29" s="29">
        <f>'[3]BW upit'!E16</f>
        <v>0</v>
      </c>
      <c r="C29" s="29">
        <f>'[3]BW upit'!F16</f>
        <v>0</v>
      </c>
      <c r="D29" s="29">
        <f>'[3]BW upit'!G16</f>
        <v>0</v>
      </c>
      <c r="E29" s="30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 customHeight="1"/>
    <row r="31" spans="1:26" s="3" customFormat="1" ht="15" customHeight="1">
      <c r="B31" s="46"/>
      <c r="C31" s="46"/>
      <c r="D31" s="46"/>
    </row>
    <row r="32" spans="1:26" s="3" customFormat="1" ht="15" customHeight="1">
      <c r="B32" s="46"/>
      <c r="C32" s="46"/>
      <c r="D32" s="46"/>
    </row>
    <row r="33" spans="2:4" s="3" customFormat="1" ht="17.25" customHeight="1">
      <c r="B33" s="46"/>
      <c r="C33" s="46"/>
      <c r="D33" s="46"/>
    </row>
    <row r="34" spans="2:4" s="3" customFormat="1" ht="15" customHeight="1">
      <c r="B34" s="46"/>
      <c r="C34" s="46"/>
      <c r="D34" s="46"/>
    </row>
    <row r="35" spans="2:4" s="3" customFormat="1" ht="15" customHeight="1">
      <c r="B35" s="46"/>
      <c r="C35" s="46"/>
      <c r="D35" s="46"/>
    </row>
    <row r="36" spans="2:4" s="3" customFormat="1" ht="15" customHeight="1">
      <c r="B36" s="46"/>
      <c r="C36" s="46"/>
      <c r="D36" s="46"/>
    </row>
    <row r="37" spans="2:4" s="3" customFormat="1" ht="15" customHeight="1">
      <c r="B37" s="46"/>
      <c r="C37" s="46"/>
      <c r="D37" s="46"/>
    </row>
    <row r="38" spans="2:4" s="3" customFormat="1" ht="15" customHeight="1">
      <c r="B38" s="46"/>
      <c r="C38" s="46"/>
      <c r="D38" s="46"/>
    </row>
    <row r="39" spans="2:4" s="3" customFormat="1" ht="15" customHeight="1">
      <c r="B39" s="46"/>
      <c r="C39" s="46"/>
      <c r="D39" s="46"/>
    </row>
    <row r="40" spans="2:4" s="3" customFormat="1" ht="15" customHeight="1">
      <c r="B40" s="46"/>
      <c r="C40" s="46"/>
      <c r="D40" s="46"/>
    </row>
    <row r="41" spans="2:4" s="3" customFormat="1" ht="15" customHeight="1">
      <c r="B41" s="46"/>
      <c r="C41" s="46"/>
      <c r="D41" s="46"/>
    </row>
    <row r="42" spans="2:4" s="3" customFormat="1" ht="15" customHeight="1">
      <c r="B42" s="46"/>
      <c r="C42" s="46"/>
      <c r="D42" s="46"/>
    </row>
    <row r="43" spans="2:4" s="3" customFormat="1" ht="15" customHeight="1">
      <c r="B43" s="46"/>
      <c r="C43" s="46"/>
      <c r="D43" s="46"/>
    </row>
    <row r="44" spans="2:4" s="3" customFormat="1" ht="15" customHeight="1">
      <c r="B44" s="46"/>
      <c r="C44" s="46"/>
      <c r="D44" s="46"/>
    </row>
    <row r="45" spans="2:4" s="3" customFormat="1" ht="15" customHeight="1">
      <c r="B45" s="46"/>
      <c r="C45" s="46"/>
      <c r="D45" s="46"/>
    </row>
    <row r="46" spans="2:4" s="3" customFormat="1" ht="15" customHeight="1">
      <c r="B46" s="46"/>
      <c r="C46" s="46"/>
      <c r="D46" s="46"/>
    </row>
    <row r="47" spans="2:4" s="3" customFormat="1" ht="15" customHeight="1">
      <c r="B47" s="46"/>
      <c r="C47" s="46"/>
      <c r="D47" s="46"/>
    </row>
    <row r="48" spans="2:4" s="3" customFormat="1" ht="15" customHeight="1">
      <c r="B48" s="46"/>
      <c r="C48" s="46"/>
      <c r="D48" s="46"/>
    </row>
    <row r="49" spans="2:4" s="3" customFormat="1" ht="15" customHeight="1">
      <c r="B49" s="46"/>
      <c r="C49" s="46"/>
      <c r="D49" s="46"/>
    </row>
    <row r="50" spans="2:4" s="3" customFormat="1" ht="15" customHeight="1">
      <c r="B50" s="46"/>
      <c r="C50" s="46"/>
      <c r="D50" s="46"/>
    </row>
    <row r="51" spans="2:4" s="3" customFormat="1" ht="15" customHeight="1">
      <c r="B51" s="46"/>
      <c r="C51" s="46"/>
      <c r="D51" s="46"/>
    </row>
    <row r="52" spans="2:4" s="3" customFormat="1" ht="15" customHeight="1">
      <c r="B52" s="46"/>
      <c r="C52" s="46"/>
      <c r="D52" s="46"/>
    </row>
    <row r="53" spans="2:4" s="3" customFormat="1" ht="15" customHeight="1">
      <c r="B53" s="46"/>
      <c r="C53" s="46"/>
      <c r="D53" s="46"/>
    </row>
    <row r="54" spans="2:4" s="3" customFormat="1" ht="15" customHeight="1">
      <c r="B54" s="46"/>
      <c r="C54" s="46"/>
      <c r="D54" s="46"/>
    </row>
    <row r="55" spans="2:4" s="3" customFormat="1" ht="15" customHeight="1">
      <c r="B55" s="46"/>
      <c r="C55" s="46"/>
      <c r="D55" s="46"/>
    </row>
    <row r="56" spans="2:4" s="3" customFormat="1" ht="15" customHeight="1">
      <c r="B56" s="46"/>
      <c r="C56" s="46"/>
      <c r="D56" s="46"/>
    </row>
    <row r="57" spans="2:4" s="3" customFormat="1" ht="15" customHeight="1">
      <c r="B57" s="46"/>
      <c r="C57" s="46"/>
      <c r="D57" s="46"/>
    </row>
    <row r="58" spans="2:4" s="3" customFormat="1" ht="15" customHeight="1">
      <c r="B58" s="46"/>
      <c r="C58" s="46"/>
      <c r="D58" s="46"/>
    </row>
    <row r="59" spans="2:4" s="3" customFormat="1" ht="15" customHeight="1">
      <c r="B59" s="46"/>
      <c r="C59" s="46"/>
      <c r="D59" s="46"/>
    </row>
    <row r="60" spans="2:4" s="3" customFormat="1" ht="15" customHeight="1">
      <c r="B60" s="46"/>
      <c r="C60" s="46"/>
      <c r="D60" s="46"/>
    </row>
    <row r="61" spans="2:4" s="3" customFormat="1" ht="15" customHeight="1">
      <c r="B61" s="46"/>
      <c r="C61" s="46"/>
      <c r="D61" s="46"/>
    </row>
    <row r="62" spans="2:4" s="3" customFormat="1" ht="15" customHeight="1">
      <c r="B62" s="46"/>
      <c r="C62" s="46"/>
      <c r="D62" s="46"/>
    </row>
    <row r="63" spans="2:4" s="3" customFormat="1" ht="15" customHeight="1">
      <c r="B63" s="46"/>
      <c r="C63" s="46"/>
      <c r="D63" s="46"/>
    </row>
    <row r="64" spans="2:4" s="3" customFormat="1" ht="15" customHeight="1">
      <c r="B64" s="46"/>
      <c r="C64" s="46"/>
      <c r="D64" s="46"/>
    </row>
    <row r="65" spans="2:4" s="3" customFormat="1" ht="15" customHeight="1">
      <c r="B65" s="46"/>
      <c r="C65" s="46"/>
      <c r="D65" s="46"/>
    </row>
    <row r="66" spans="2:4" s="3" customFormat="1" ht="15" customHeight="1">
      <c r="B66" s="46"/>
      <c r="C66" s="46"/>
      <c r="D66" s="46"/>
    </row>
    <row r="67" spans="2:4" s="3" customFormat="1" ht="15" customHeight="1">
      <c r="B67" s="46"/>
      <c r="C67" s="46"/>
      <c r="D67" s="46"/>
    </row>
    <row r="68" spans="2:4" s="3" customFormat="1" ht="15" customHeight="1">
      <c r="B68" s="46"/>
      <c r="C68" s="46"/>
      <c r="D68" s="46"/>
    </row>
    <row r="69" spans="2:4" s="3" customFormat="1" ht="15" customHeight="1">
      <c r="B69" s="46"/>
      <c r="C69" s="46"/>
      <c r="D69" s="46"/>
    </row>
    <row r="70" spans="2:4" s="3" customFormat="1" ht="15" customHeight="1">
      <c r="B70" s="46"/>
      <c r="C70" s="46"/>
      <c r="D70" s="46"/>
    </row>
    <row r="71" spans="2:4" s="3" customFormat="1" ht="15" customHeight="1">
      <c r="B71" s="46"/>
      <c r="C71" s="46"/>
      <c r="D71" s="46"/>
    </row>
    <row r="72" spans="2:4" s="3" customFormat="1" ht="15" customHeight="1">
      <c r="B72" s="46"/>
      <c r="C72" s="46"/>
      <c r="D72" s="46"/>
    </row>
    <row r="73" spans="2:4" s="3" customFormat="1" ht="15" customHeight="1">
      <c r="B73" s="46"/>
      <c r="C73" s="46"/>
      <c r="D73" s="46"/>
    </row>
    <row r="74" spans="2:4" s="3" customFormat="1" ht="15" customHeight="1">
      <c r="B74" s="46"/>
      <c r="C74" s="46"/>
      <c r="D74" s="46"/>
    </row>
    <row r="75" spans="2:4" s="3" customFormat="1" ht="15" customHeight="1">
      <c r="B75" s="46"/>
      <c r="C75" s="46"/>
      <c r="D75" s="46"/>
    </row>
    <row r="76" spans="2:4" s="3" customFormat="1" ht="15" customHeight="1">
      <c r="B76" s="46"/>
      <c r="C76" s="46"/>
      <c r="D76" s="46"/>
    </row>
    <row r="77" spans="2:4" s="3" customFormat="1" ht="15" customHeight="1">
      <c r="B77" s="46"/>
      <c r="C77" s="46"/>
      <c r="D77" s="46"/>
    </row>
    <row r="78" spans="2:4" s="3" customFormat="1" ht="15" customHeight="1">
      <c r="B78" s="46"/>
      <c r="C78" s="46"/>
      <c r="D78" s="46"/>
    </row>
    <row r="79" spans="2:4" s="3" customFormat="1" ht="15" customHeight="1">
      <c r="B79" s="46"/>
      <c r="C79" s="46"/>
      <c r="D79" s="46"/>
    </row>
    <row r="80" spans="2:4" s="3" customFormat="1" ht="15" customHeight="1">
      <c r="B80" s="46"/>
      <c r="C80" s="46"/>
      <c r="D80" s="46"/>
    </row>
    <row r="81" spans="2:4" s="3" customFormat="1" ht="15" customHeight="1">
      <c r="B81" s="46"/>
      <c r="C81" s="46"/>
      <c r="D81" s="46"/>
    </row>
    <row r="82" spans="2:4" s="3" customFormat="1" ht="15" customHeight="1">
      <c r="B82" s="46"/>
      <c r="C82" s="46"/>
      <c r="D82" s="46"/>
    </row>
    <row r="83" spans="2:4" s="3" customFormat="1" ht="15" customHeight="1">
      <c r="B83" s="46"/>
      <c r="C83" s="46"/>
      <c r="D83" s="46"/>
    </row>
    <row r="84" spans="2:4" s="3" customFormat="1" ht="15" customHeight="1">
      <c r="B84" s="46"/>
      <c r="C84" s="46"/>
      <c r="D84" s="46"/>
    </row>
    <row r="85" spans="2:4" s="3" customFormat="1" ht="15" customHeight="1">
      <c r="B85" s="46"/>
      <c r="C85" s="46"/>
      <c r="D85" s="46"/>
    </row>
    <row r="86" spans="2:4" s="3" customFormat="1" ht="15" customHeight="1">
      <c r="B86" s="46"/>
      <c r="C86" s="46"/>
      <c r="D86" s="46"/>
    </row>
    <row r="87" spans="2:4" s="3" customFormat="1" ht="15" customHeight="1">
      <c r="B87" s="46"/>
      <c r="C87" s="46"/>
      <c r="D87" s="46"/>
    </row>
    <row r="88" spans="2:4" s="3" customFormat="1" ht="15" customHeight="1">
      <c r="B88" s="46"/>
      <c r="C88" s="46"/>
      <c r="D88" s="46"/>
    </row>
    <row r="89" spans="2:4" s="3" customFormat="1" ht="15" customHeight="1">
      <c r="B89" s="46"/>
      <c r="C89" s="46"/>
      <c r="D89" s="46"/>
    </row>
    <row r="90" spans="2:4" s="3" customFormat="1" ht="15" customHeight="1">
      <c r="B90" s="46"/>
      <c r="C90" s="46"/>
      <c r="D90" s="46"/>
    </row>
    <row r="91" spans="2:4" s="3" customFormat="1" ht="15" customHeight="1">
      <c r="B91" s="46"/>
      <c r="C91" s="46"/>
      <c r="D91" s="46"/>
    </row>
    <row r="92" spans="2:4" s="3" customFormat="1" ht="15" customHeight="1">
      <c r="B92" s="46"/>
      <c r="C92" s="46"/>
      <c r="D92" s="46"/>
    </row>
    <row r="93" spans="2:4" s="3" customFormat="1" ht="15" customHeight="1">
      <c r="B93" s="46"/>
      <c r="C93" s="46"/>
      <c r="D93" s="46"/>
    </row>
    <row r="94" spans="2:4" s="3" customFormat="1" ht="15" customHeight="1">
      <c r="B94" s="46"/>
      <c r="C94" s="46"/>
      <c r="D94" s="46"/>
    </row>
    <row r="95" spans="2:4" s="3" customFormat="1" ht="15" customHeight="1">
      <c r="B95" s="46"/>
      <c r="C95" s="46"/>
      <c r="D95" s="46"/>
    </row>
    <row r="96" spans="2:4" s="3" customFormat="1" ht="15" customHeight="1">
      <c r="B96" s="46"/>
      <c r="C96" s="46"/>
      <c r="D96" s="46"/>
    </row>
    <row r="97" spans="2:4" s="3" customFormat="1" ht="15" customHeight="1">
      <c r="B97" s="46"/>
      <c r="C97" s="46"/>
      <c r="D97" s="46"/>
    </row>
    <row r="98" spans="2:4" s="3" customFormat="1" ht="15" customHeight="1">
      <c r="B98" s="46"/>
      <c r="C98" s="46"/>
      <c r="D98" s="46"/>
    </row>
    <row r="99" spans="2:4" s="3" customFormat="1" ht="15" customHeight="1">
      <c r="B99" s="46"/>
      <c r="C99" s="46"/>
      <c r="D99" s="46"/>
    </row>
    <row r="100" spans="2:4" s="3" customFormat="1" ht="15" customHeight="1">
      <c r="B100" s="46"/>
      <c r="C100" s="46"/>
      <c r="D100" s="46"/>
    </row>
    <row r="101" spans="2:4" s="3" customFormat="1" ht="15" customHeight="1">
      <c r="B101" s="46"/>
      <c r="C101" s="46"/>
      <c r="D101" s="46"/>
    </row>
    <row r="102" spans="2:4" s="3" customFormat="1" ht="15" customHeight="1">
      <c r="B102" s="46"/>
      <c r="C102" s="46"/>
      <c r="D102" s="46"/>
    </row>
    <row r="103" spans="2:4" s="3" customFormat="1" ht="15" customHeight="1">
      <c r="B103" s="46"/>
      <c r="C103" s="46"/>
      <c r="D103" s="46"/>
    </row>
    <row r="104" spans="2:4" s="3" customFormat="1" ht="15" customHeight="1">
      <c r="B104" s="46"/>
      <c r="C104" s="46"/>
      <c r="D104" s="46"/>
    </row>
    <row r="105" spans="2:4" s="3" customFormat="1" ht="15" customHeight="1">
      <c r="B105" s="46"/>
      <c r="C105" s="46"/>
      <c r="D105" s="46"/>
    </row>
    <row r="106" spans="2:4" s="3" customFormat="1" ht="15" customHeight="1">
      <c r="B106" s="46"/>
      <c r="C106" s="46"/>
      <c r="D106" s="46"/>
    </row>
    <row r="107" spans="2:4" s="3" customFormat="1" ht="15" customHeight="1">
      <c r="B107" s="46"/>
      <c r="C107" s="46"/>
      <c r="D107" s="46"/>
    </row>
    <row r="108" spans="2:4" s="3" customFormat="1" ht="15" customHeight="1">
      <c r="B108" s="46"/>
      <c r="C108" s="46"/>
      <c r="D108" s="46"/>
    </row>
    <row r="109" spans="2:4" s="3" customFormat="1" ht="15" customHeight="1">
      <c r="B109" s="46"/>
      <c r="C109" s="46"/>
      <c r="D109" s="46"/>
    </row>
    <row r="110" spans="2:4" s="3" customFormat="1" ht="15" customHeight="1">
      <c r="B110" s="46"/>
      <c r="C110" s="46"/>
      <c r="D110" s="46"/>
    </row>
    <row r="111" spans="2:4" s="3" customFormat="1" ht="15" customHeight="1">
      <c r="B111" s="46"/>
      <c r="C111" s="46"/>
      <c r="D111" s="46"/>
    </row>
    <row r="112" spans="2:4" s="3" customFormat="1" ht="15" customHeight="1">
      <c r="B112" s="46"/>
      <c r="C112" s="46"/>
      <c r="D112" s="46"/>
    </row>
    <row r="113" spans="2:4" s="3" customFormat="1" ht="15" customHeight="1">
      <c r="B113" s="46"/>
      <c r="C113" s="46"/>
      <c r="D113" s="46"/>
    </row>
    <row r="114" spans="2:4" s="3" customFormat="1" ht="15" customHeight="1">
      <c r="B114" s="46"/>
      <c r="C114" s="46"/>
      <c r="D114" s="46"/>
    </row>
    <row r="115" spans="2:4" s="3" customFormat="1" ht="15" customHeight="1">
      <c r="B115" s="46"/>
      <c r="C115" s="46"/>
      <c r="D115" s="46"/>
    </row>
    <row r="116" spans="2:4" s="3" customFormat="1" ht="15" customHeight="1">
      <c r="B116" s="46"/>
      <c r="C116" s="46"/>
      <c r="D116" s="46"/>
    </row>
    <row r="117" spans="2:4" s="3" customFormat="1" ht="15" customHeight="1">
      <c r="B117" s="46"/>
      <c r="C117" s="46"/>
      <c r="D117" s="46"/>
    </row>
    <row r="118" spans="2:4" s="3" customFormat="1" ht="15" customHeight="1">
      <c r="B118" s="46"/>
      <c r="C118" s="46"/>
      <c r="D118" s="46"/>
    </row>
    <row r="119" spans="2:4" s="3" customFormat="1" ht="15" customHeight="1">
      <c r="B119" s="46"/>
      <c r="C119" s="46"/>
      <c r="D119" s="46"/>
    </row>
    <row r="120" spans="2:4" s="3" customFormat="1" ht="15" customHeight="1">
      <c r="B120" s="46"/>
      <c r="C120" s="46"/>
      <c r="D120" s="46"/>
    </row>
    <row r="121" spans="2:4" s="3" customFormat="1" ht="15" customHeight="1">
      <c r="B121" s="46"/>
      <c r="C121" s="46"/>
      <c r="D121" s="46"/>
    </row>
    <row r="122" spans="2:4" s="3" customFormat="1" ht="15" customHeight="1">
      <c r="B122" s="46"/>
      <c r="C122" s="46"/>
      <c r="D122" s="46"/>
    </row>
    <row r="123" spans="2:4" s="3" customFormat="1" ht="15" customHeight="1">
      <c r="B123" s="46"/>
      <c r="C123" s="46"/>
      <c r="D123" s="46"/>
    </row>
    <row r="124" spans="2:4" s="3" customFormat="1" ht="15" customHeight="1">
      <c r="B124" s="46"/>
      <c r="C124" s="46"/>
      <c r="D124" s="46"/>
    </row>
    <row r="125" spans="2:4" s="3" customFormat="1" ht="15" customHeight="1">
      <c r="B125" s="46"/>
      <c r="C125" s="46"/>
      <c r="D125" s="46"/>
    </row>
    <row r="126" spans="2:4" s="3" customFormat="1" ht="15" customHeight="1">
      <c r="B126" s="46"/>
      <c r="C126" s="46"/>
      <c r="D126" s="46"/>
    </row>
    <row r="127" spans="2:4" s="3" customFormat="1" ht="15" customHeight="1">
      <c r="B127" s="46"/>
      <c r="C127" s="46"/>
      <c r="D127" s="46"/>
    </row>
    <row r="128" spans="2:4" s="3" customFormat="1" ht="15" customHeight="1">
      <c r="B128" s="46"/>
      <c r="C128" s="46"/>
      <c r="D128" s="46"/>
    </row>
    <row r="129" spans="2:4" s="3" customFormat="1" ht="15" customHeight="1">
      <c r="B129" s="46"/>
      <c r="C129" s="46"/>
      <c r="D129" s="46"/>
    </row>
  </sheetData>
  <mergeCells count="5">
    <mergeCell ref="A1:D1"/>
    <mergeCell ref="A3:D3"/>
    <mergeCell ref="A5:D5"/>
    <mergeCell ref="A8:D8"/>
    <mergeCell ref="A20:D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F00CE-5456-46F9-B9F9-F23B6C203605}">
  <sheetPr codeName="List4"/>
  <dimension ref="A1:Q94"/>
  <sheetViews>
    <sheetView topLeftCell="A52" workbookViewId="0">
      <selection activeCell="G82" sqref="G82:I82"/>
    </sheetView>
  </sheetViews>
  <sheetFormatPr defaultRowHeight="12.75"/>
  <cols>
    <col min="1" max="1" width="9.5703125" style="49" customWidth="1"/>
    <col min="2" max="2" width="12" style="49" bestFit="1" customWidth="1"/>
    <col min="3" max="3" width="5.7109375" style="49" customWidth="1"/>
    <col min="4" max="4" width="72" style="49" customWidth="1"/>
    <col min="5" max="5" width="58" style="49" hidden="1" customWidth="1"/>
    <col min="6" max="6" width="69.7109375" style="93" hidden="1" customWidth="1"/>
    <col min="7" max="7" width="20.140625" style="49" customWidth="1"/>
    <col min="8" max="8" width="15.42578125" style="49" customWidth="1"/>
    <col min="9" max="9" width="14.5703125" style="49" customWidth="1"/>
    <col min="10" max="11" width="15.42578125" style="49" bestFit="1" customWidth="1"/>
    <col min="12" max="12" width="11.7109375" style="49" bestFit="1" customWidth="1"/>
    <col min="13" max="13" width="15.42578125" style="49" bestFit="1" customWidth="1"/>
    <col min="14" max="14" width="9.42578125" style="49" bestFit="1" customWidth="1"/>
    <col min="15" max="15" width="15.42578125" style="49" bestFit="1" customWidth="1"/>
    <col min="16" max="16" width="9.42578125" style="49" bestFit="1" customWidth="1"/>
    <col min="17" max="256" width="9.140625" style="49"/>
    <col min="257" max="257" width="9.5703125" style="49" customWidth="1"/>
    <col min="258" max="258" width="12" style="49" bestFit="1" customWidth="1"/>
    <col min="259" max="259" width="5.7109375" style="49" customWidth="1"/>
    <col min="260" max="260" width="72" style="49" customWidth="1"/>
    <col min="261" max="262" width="0" style="49" hidden="1" customWidth="1"/>
    <col min="263" max="263" width="20.140625" style="49" customWidth="1"/>
    <col min="264" max="264" width="15.42578125" style="49" customWidth="1"/>
    <col min="265" max="265" width="14.5703125" style="49" customWidth="1"/>
    <col min="266" max="267" width="15.42578125" style="49" bestFit="1" customWidth="1"/>
    <col min="268" max="268" width="11.7109375" style="49" bestFit="1" customWidth="1"/>
    <col min="269" max="269" width="15.42578125" style="49" bestFit="1" customWidth="1"/>
    <col min="270" max="270" width="9.42578125" style="49" bestFit="1" customWidth="1"/>
    <col min="271" max="271" width="15.42578125" style="49" bestFit="1" customWidth="1"/>
    <col min="272" max="272" width="9.42578125" style="49" bestFit="1" customWidth="1"/>
    <col min="273" max="512" width="9.140625" style="49"/>
    <col min="513" max="513" width="9.5703125" style="49" customWidth="1"/>
    <col min="514" max="514" width="12" style="49" bestFit="1" customWidth="1"/>
    <col min="515" max="515" width="5.7109375" style="49" customWidth="1"/>
    <col min="516" max="516" width="72" style="49" customWidth="1"/>
    <col min="517" max="518" width="0" style="49" hidden="1" customWidth="1"/>
    <col min="519" max="519" width="20.140625" style="49" customWidth="1"/>
    <col min="520" max="520" width="15.42578125" style="49" customWidth="1"/>
    <col min="521" max="521" width="14.5703125" style="49" customWidth="1"/>
    <col min="522" max="523" width="15.42578125" style="49" bestFit="1" customWidth="1"/>
    <col min="524" max="524" width="11.7109375" style="49" bestFit="1" customWidth="1"/>
    <col min="525" max="525" width="15.42578125" style="49" bestFit="1" customWidth="1"/>
    <col min="526" max="526" width="9.42578125" style="49" bestFit="1" customWidth="1"/>
    <col min="527" max="527" width="15.42578125" style="49" bestFit="1" customWidth="1"/>
    <col min="528" max="528" width="9.42578125" style="49" bestFit="1" customWidth="1"/>
    <col min="529" max="768" width="9.140625" style="49"/>
    <col min="769" max="769" width="9.5703125" style="49" customWidth="1"/>
    <col min="770" max="770" width="12" style="49" bestFit="1" customWidth="1"/>
    <col min="771" max="771" width="5.7109375" style="49" customWidth="1"/>
    <col min="772" max="772" width="72" style="49" customWidth="1"/>
    <col min="773" max="774" width="0" style="49" hidden="1" customWidth="1"/>
    <col min="775" max="775" width="20.140625" style="49" customWidth="1"/>
    <col min="776" max="776" width="15.42578125" style="49" customWidth="1"/>
    <col min="777" max="777" width="14.5703125" style="49" customWidth="1"/>
    <col min="778" max="779" width="15.42578125" style="49" bestFit="1" customWidth="1"/>
    <col min="780" max="780" width="11.7109375" style="49" bestFit="1" customWidth="1"/>
    <col min="781" max="781" width="15.42578125" style="49" bestFit="1" customWidth="1"/>
    <col min="782" max="782" width="9.42578125" style="49" bestFit="1" customWidth="1"/>
    <col min="783" max="783" width="15.42578125" style="49" bestFit="1" customWidth="1"/>
    <col min="784" max="784" width="9.42578125" style="49" bestFit="1" customWidth="1"/>
    <col min="785" max="1024" width="9.140625" style="49"/>
    <col min="1025" max="1025" width="9.5703125" style="49" customWidth="1"/>
    <col min="1026" max="1026" width="12" style="49" bestFit="1" customWidth="1"/>
    <col min="1027" max="1027" width="5.7109375" style="49" customWidth="1"/>
    <col min="1028" max="1028" width="72" style="49" customWidth="1"/>
    <col min="1029" max="1030" width="0" style="49" hidden="1" customWidth="1"/>
    <col min="1031" max="1031" width="20.140625" style="49" customWidth="1"/>
    <col min="1032" max="1032" width="15.42578125" style="49" customWidth="1"/>
    <col min="1033" max="1033" width="14.5703125" style="49" customWidth="1"/>
    <col min="1034" max="1035" width="15.42578125" style="49" bestFit="1" customWidth="1"/>
    <col min="1036" max="1036" width="11.7109375" style="49" bestFit="1" customWidth="1"/>
    <col min="1037" max="1037" width="15.42578125" style="49" bestFit="1" customWidth="1"/>
    <col min="1038" max="1038" width="9.42578125" style="49" bestFit="1" customWidth="1"/>
    <col min="1039" max="1039" width="15.42578125" style="49" bestFit="1" customWidth="1"/>
    <col min="1040" max="1040" width="9.42578125" style="49" bestFit="1" customWidth="1"/>
    <col min="1041" max="1280" width="9.140625" style="49"/>
    <col min="1281" max="1281" width="9.5703125" style="49" customWidth="1"/>
    <col min="1282" max="1282" width="12" style="49" bestFit="1" customWidth="1"/>
    <col min="1283" max="1283" width="5.7109375" style="49" customWidth="1"/>
    <col min="1284" max="1284" width="72" style="49" customWidth="1"/>
    <col min="1285" max="1286" width="0" style="49" hidden="1" customWidth="1"/>
    <col min="1287" max="1287" width="20.140625" style="49" customWidth="1"/>
    <col min="1288" max="1288" width="15.42578125" style="49" customWidth="1"/>
    <col min="1289" max="1289" width="14.5703125" style="49" customWidth="1"/>
    <col min="1290" max="1291" width="15.42578125" style="49" bestFit="1" customWidth="1"/>
    <col min="1292" max="1292" width="11.7109375" style="49" bestFit="1" customWidth="1"/>
    <col min="1293" max="1293" width="15.42578125" style="49" bestFit="1" customWidth="1"/>
    <col min="1294" max="1294" width="9.42578125" style="49" bestFit="1" customWidth="1"/>
    <col min="1295" max="1295" width="15.42578125" style="49" bestFit="1" customWidth="1"/>
    <col min="1296" max="1296" width="9.42578125" style="49" bestFit="1" customWidth="1"/>
    <col min="1297" max="1536" width="9.140625" style="49"/>
    <col min="1537" max="1537" width="9.5703125" style="49" customWidth="1"/>
    <col min="1538" max="1538" width="12" style="49" bestFit="1" customWidth="1"/>
    <col min="1539" max="1539" width="5.7109375" style="49" customWidth="1"/>
    <col min="1540" max="1540" width="72" style="49" customWidth="1"/>
    <col min="1541" max="1542" width="0" style="49" hidden="1" customWidth="1"/>
    <col min="1543" max="1543" width="20.140625" style="49" customWidth="1"/>
    <col min="1544" max="1544" width="15.42578125" style="49" customWidth="1"/>
    <col min="1545" max="1545" width="14.5703125" style="49" customWidth="1"/>
    <col min="1546" max="1547" width="15.42578125" style="49" bestFit="1" customWidth="1"/>
    <col min="1548" max="1548" width="11.7109375" style="49" bestFit="1" customWidth="1"/>
    <col min="1549" max="1549" width="15.42578125" style="49" bestFit="1" customWidth="1"/>
    <col min="1550" max="1550" width="9.42578125" style="49" bestFit="1" customWidth="1"/>
    <col min="1551" max="1551" width="15.42578125" style="49" bestFit="1" customWidth="1"/>
    <col min="1552" max="1552" width="9.42578125" style="49" bestFit="1" customWidth="1"/>
    <col min="1553" max="1792" width="9.140625" style="49"/>
    <col min="1793" max="1793" width="9.5703125" style="49" customWidth="1"/>
    <col min="1794" max="1794" width="12" style="49" bestFit="1" customWidth="1"/>
    <col min="1795" max="1795" width="5.7109375" style="49" customWidth="1"/>
    <col min="1796" max="1796" width="72" style="49" customWidth="1"/>
    <col min="1797" max="1798" width="0" style="49" hidden="1" customWidth="1"/>
    <col min="1799" max="1799" width="20.140625" style="49" customWidth="1"/>
    <col min="1800" max="1800" width="15.42578125" style="49" customWidth="1"/>
    <col min="1801" max="1801" width="14.5703125" style="49" customWidth="1"/>
    <col min="1802" max="1803" width="15.42578125" style="49" bestFit="1" customWidth="1"/>
    <col min="1804" max="1804" width="11.7109375" style="49" bestFit="1" customWidth="1"/>
    <col min="1805" max="1805" width="15.42578125" style="49" bestFit="1" customWidth="1"/>
    <col min="1806" max="1806" width="9.42578125" style="49" bestFit="1" customWidth="1"/>
    <col min="1807" max="1807" width="15.42578125" style="49" bestFit="1" customWidth="1"/>
    <col min="1808" max="1808" width="9.42578125" style="49" bestFit="1" customWidth="1"/>
    <col min="1809" max="2048" width="9.140625" style="49"/>
    <col min="2049" max="2049" width="9.5703125" style="49" customWidth="1"/>
    <col min="2050" max="2050" width="12" style="49" bestFit="1" customWidth="1"/>
    <col min="2051" max="2051" width="5.7109375" style="49" customWidth="1"/>
    <col min="2052" max="2052" width="72" style="49" customWidth="1"/>
    <col min="2053" max="2054" width="0" style="49" hidden="1" customWidth="1"/>
    <col min="2055" max="2055" width="20.140625" style="49" customWidth="1"/>
    <col min="2056" max="2056" width="15.42578125" style="49" customWidth="1"/>
    <col min="2057" max="2057" width="14.5703125" style="49" customWidth="1"/>
    <col min="2058" max="2059" width="15.42578125" style="49" bestFit="1" customWidth="1"/>
    <col min="2060" max="2060" width="11.7109375" style="49" bestFit="1" customWidth="1"/>
    <col min="2061" max="2061" width="15.42578125" style="49" bestFit="1" customWidth="1"/>
    <col min="2062" max="2062" width="9.42578125" style="49" bestFit="1" customWidth="1"/>
    <col min="2063" max="2063" width="15.42578125" style="49" bestFit="1" customWidth="1"/>
    <col min="2064" max="2064" width="9.42578125" style="49" bestFit="1" customWidth="1"/>
    <col min="2065" max="2304" width="9.140625" style="49"/>
    <col min="2305" max="2305" width="9.5703125" style="49" customWidth="1"/>
    <col min="2306" max="2306" width="12" style="49" bestFit="1" customWidth="1"/>
    <col min="2307" max="2307" width="5.7109375" style="49" customWidth="1"/>
    <col min="2308" max="2308" width="72" style="49" customWidth="1"/>
    <col min="2309" max="2310" width="0" style="49" hidden="1" customWidth="1"/>
    <col min="2311" max="2311" width="20.140625" style="49" customWidth="1"/>
    <col min="2312" max="2312" width="15.42578125" style="49" customWidth="1"/>
    <col min="2313" max="2313" width="14.5703125" style="49" customWidth="1"/>
    <col min="2314" max="2315" width="15.42578125" style="49" bestFit="1" customWidth="1"/>
    <col min="2316" max="2316" width="11.7109375" style="49" bestFit="1" customWidth="1"/>
    <col min="2317" max="2317" width="15.42578125" style="49" bestFit="1" customWidth="1"/>
    <col min="2318" max="2318" width="9.42578125" style="49" bestFit="1" customWidth="1"/>
    <col min="2319" max="2319" width="15.42578125" style="49" bestFit="1" customWidth="1"/>
    <col min="2320" max="2320" width="9.42578125" style="49" bestFit="1" customWidth="1"/>
    <col min="2321" max="2560" width="9.140625" style="49"/>
    <col min="2561" max="2561" width="9.5703125" style="49" customWidth="1"/>
    <col min="2562" max="2562" width="12" style="49" bestFit="1" customWidth="1"/>
    <col min="2563" max="2563" width="5.7109375" style="49" customWidth="1"/>
    <col min="2564" max="2564" width="72" style="49" customWidth="1"/>
    <col min="2565" max="2566" width="0" style="49" hidden="1" customWidth="1"/>
    <col min="2567" max="2567" width="20.140625" style="49" customWidth="1"/>
    <col min="2568" max="2568" width="15.42578125" style="49" customWidth="1"/>
    <col min="2569" max="2569" width="14.5703125" style="49" customWidth="1"/>
    <col min="2570" max="2571" width="15.42578125" style="49" bestFit="1" customWidth="1"/>
    <col min="2572" max="2572" width="11.7109375" style="49" bestFit="1" customWidth="1"/>
    <col min="2573" max="2573" width="15.42578125" style="49" bestFit="1" customWidth="1"/>
    <col min="2574" max="2574" width="9.42578125" style="49" bestFit="1" customWidth="1"/>
    <col min="2575" max="2575" width="15.42578125" style="49" bestFit="1" customWidth="1"/>
    <col min="2576" max="2576" width="9.42578125" style="49" bestFit="1" customWidth="1"/>
    <col min="2577" max="2816" width="9.140625" style="49"/>
    <col min="2817" max="2817" width="9.5703125" style="49" customWidth="1"/>
    <col min="2818" max="2818" width="12" style="49" bestFit="1" customWidth="1"/>
    <col min="2819" max="2819" width="5.7109375" style="49" customWidth="1"/>
    <col min="2820" max="2820" width="72" style="49" customWidth="1"/>
    <col min="2821" max="2822" width="0" style="49" hidden="1" customWidth="1"/>
    <col min="2823" max="2823" width="20.140625" style="49" customWidth="1"/>
    <col min="2824" max="2824" width="15.42578125" style="49" customWidth="1"/>
    <col min="2825" max="2825" width="14.5703125" style="49" customWidth="1"/>
    <col min="2826" max="2827" width="15.42578125" style="49" bestFit="1" customWidth="1"/>
    <col min="2828" max="2828" width="11.7109375" style="49" bestFit="1" customWidth="1"/>
    <col min="2829" max="2829" width="15.42578125" style="49" bestFit="1" customWidth="1"/>
    <col min="2830" max="2830" width="9.42578125" style="49" bestFit="1" customWidth="1"/>
    <col min="2831" max="2831" width="15.42578125" style="49" bestFit="1" customWidth="1"/>
    <col min="2832" max="2832" width="9.42578125" style="49" bestFit="1" customWidth="1"/>
    <col min="2833" max="3072" width="9.140625" style="49"/>
    <col min="3073" max="3073" width="9.5703125" style="49" customWidth="1"/>
    <col min="3074" max="3074" width="12" style="49" bestFit="1" customWidth="1"/>
    <col min="3075" max="3075" width="5.7109375" style="49" customWidth="1"/>
    <col min="3076" max="3076" width="72" style="49" customWidth="1"/>
    <col min="3077" max="3078" width="0" style="49" hidden="1" customWidth="1"/>
    <col min="3079" max="3079" width="20.140625" style="49" customWidth="1"/>
    <col min="3080" max="3080" width="15.42578125" style="49" customWidth="1"/>
    <col min="3081" max="3081" width="14.5703125" style="49" customWidth="1"/>
    <col min="3082" max="3083" width="15.42578125" style="49" bestFit="1" customWidth="1"/>
    <col min="3084" max="3084" width="11.7109375" style="49" bestFit="1" customWidth="1"/>
    <col min="3085" max="3085" width="15.42578125" style="49" bestFit="1" customWidth="1"/>
    <col min="3086" max="3086" width="9.42578125" style="49" bestFit="1" customWidth="1"/>
    <col min="3087" max="3087" width="15.42578125" style="49" bestFit="1" customWidth="1"/>
    <col min="3088" max="3088" width="9.42578125" style="49" bestFit="1" customWidth="1"/>
    <col min="3089" max="3328" width="9.140625" style="49"/>
    <col min="3329" max="3329" width="9.5703125" style="49" customWidth="1"/>
    <col min="3330" max="3330" width="12" style="49" bestFit="1" customWidth="1"/>
    <col min="3331" max="3331" width="5.7109375" style="49" customWidth="1"/>
    <col min="3332" max="3332" width="72" style="49" customWidth="1"/>
    <col min="3333" max="3334" width="0" style="49" hidden="1" customWidth="1"/>
    <col min="3335" max="3335" width="20.140625" style="49" customWidth="1"/>
    <col min="3336" max="3336" width="15.42578125" style="49" customWidth="1"/>
    <col min="3337" max="3337" width="14.5703125" style="49" customWidth="1"/>
    <col min="3338" max="3339" width="15.42578125" style="49" bestFit="1" customWidth="1"/>
    <col min="3340" max="3340" width="11.7109375" style="49" bestFit="1" customWidth="1"/>
    <col min="3341" max="3341" width="15.42578125" style="49" bestFit="1" customWidth="1"/>
    <col min="3342" max="3342" width="9.42578125" style="49" bestFit="1" customWidth="1"/>
    <col min="3343" max="3343" width="15.42578125" style="49" bestFit="1" customWidth="1"/>
    <col min="3344" max="3344" width="9.42578125" style="49" bestFit="1" customWidth="1"/>
    <col min="3345" max="3584" width="9.140625" style="49"/>
    <col min="3585" max="3585" width="9.5703125" style="49" customWidth="1"/>
    <col min="3586" max="3586" width="12" style="49" bestFit="1" customWidth="1"/>
    <col min="3587" max="3587" width="5.7109375" style="49" customWidth="1"/>
    <col min="3588" max="3588" width="72" style="49" customWidth="1"/>
    <col min="3589" max="3590" width="0" style="49" hidden="1" customWidth="1"/>
    <col min="3591" max="3591" width="20.140625" style="49" customWidth="1"/>
    <col min="3592" max="3592" width="15.42578125" style="49" customWidth="1"/>
    <col min="3593" max="3593" width="14.5703125" style="49" customWidth="1"/>
    <col min="3594" max="3595" width="15.42578125" style="49" bestFit="1" customWidth="1"/>
    <col min="3596" max="3596" width="11.7109375" style="49" bestFit="1" customWidth="1"/>
    <col min="3597" max="3597" width="15.42578125" style="49" bestFit="1" customWidth="1"/>
    <col min="3598" max="3598" width="9.42578125" style="49" bestFit="1" customWidth="1"/>
    <col min="3599" max="3599" width="15.42578125" style="49" bestFit="1" customWidth="1"/>
    <col min="3600" max="3600" width="9.42578125" style="49" bestFit="1" customWidth="1"/>
    <col min="3601" max="3840" width="9.140625" style="49"/>
    <col min="3841" max="3841" width="9.5703125" style="49" customWidth="1"/>
    <col min="3842" max="3842" width="12" style="49" bestFit="1" customWidth="1"/>
    <col min="3843" max="3843" width="5.7109375" style="49" customWidth="1"/>
    <col min="3844" max="3844" width="72" style="49" customWidth="1"/>
    <col min="3845" max="3846" width="0" style="49" hidden="1" customWidth="1"/>
    <col min="3847" max="3847" width="20.140625" style="49" customWidth="1"/>
    <col min="3848" max="3848" width="15.42578125" style="49" customWidth="1"/>
    <col min="3849" max="3849" width="14.5703125" style="49" customWidth="1"/>
    <col min="3850" max="3851" width="15.42578125" style="49" bestFit="1" customWidth="1"/>
    <col min="3852" max="3852" width="11.7109375" style="49" bestFit="1" customWidth="1"/>
    <col min="3853" max="3853" width="15.42578125" style="49" bestFit="1" customWidth="1"/>
    <col min="3854" max="3854" width="9.42578125" style="49" bestFit="1" customWidth="1"/>
    <col min="3855" max="3855" width="15.42578125" style="49" bestFit="1" customWidth="1"/>
    <col min="3856" max="3856" width="9.42578125" style="49" bestFit="1" customWidth="1"/>
    <col min="3857" max="4096" width="9.140625" style="49"/>
    <col min="4097" max="4097" width="9.5703125" style="49" customWidth="1"/>
    <col min="4098" max="4098" width="12" style="49" bestFit="1" customWidth="1"/>
    <col min="4099" max="4099" width="5.7109375" style="49" customWidth="1"/>
    <col min="4100" max="4100" width="72" style="49" customWidth="1"/>
    <col min="4101" max="4102" width="0" style="49" hidden="1" customWidth="1"/>
    <col min="4103" max="4103" width="20.140625" style="49" customWidth="1"/>
    <col min="4104" max="4104" width="15.42578125" style="49" customWidth="1"/>
    <col min="4105" max="4105" width="14.5703125" style="49" customWidth="1"/>
    <col min="4106" max="4107" width="15.42578125" style="49" bestFit="1" customWidth="1"/>
    <col min="4108" max="4108" width="11.7109375" style="49" bestFit="1" customWidth="1"/>
    <col min="4109" max="4109" width="15.42578125" style="49" bestFit="1" customWidth="1"/>
    <col min="4110" max="4110" width="9.42578125" style="49" bestFit="1" customWidth="1"/>
    <col min="4111" max="4111" width="15.42578125" style="49" bestFit="1" customWidth="1"/>
    <col min="4112" max="4112" width="9.42578125" style="49" bestFit="1" customWidth="1"/>
    <col min="4113" max="4352" width="9.140625" style="49"/>
    <col min="4353" max="4353" width="9.5703125" style="49" customWidth="1"/>
    <col min="4354" max="4354" width="12" style="49" bestFit="1" customWidth="1"/>
    <col min="4355" max="4355" width="5.7109375" style="49" customWidth="1"/>
    <col min="4356" max="4356" width="72" style="49" customWidth="1"/>
    <col min="4357" max="4358" width="0" style="49" hidden="1" customWidth="1"/>
    <col min="4359" max="4359" width="20.140625" style="49" customWidth="1"/>
    <col min="4360" max="4360" width="15.42578125" style="49" customWidth="1"/>
    <col min="4361" max="4361" width="14.5703125" style="49" customWidth="1"/>
    <col min="4362" max="4363" width="15.42578125" style="49" bestFit="1" customWidth="1"/>
    <col min="4364" max="4364" width="11.7109375" style="49" bestFit="1" customWidth="1"/>
    <col min="4365" max="4365" width="15.42578125" style="49" bestFit="1" customWidth="1"/>
    <col min="4366" max="4366" width="9.42578125" style="49" bestFit="1" customWidth="1"/>
    <col min="4367" max="4367" width="15.42578125" style="49" bestFit="1" customWidth="1"/>
    <col min="4368" max="4368" width="9.42578125" style="49" bestFit="1" customWidth="1"/>
    <col min="4369" max="4608" width="9.140625" style="49"/>
    <col min="4609" max="4609" width="9.5703125" style="49" customWidth="1"/>
    <col min="4610" max="4610" width="12" style="49" bestFit="1" customWidth="1"/>
    <col min="4611" max="4611" width="5.7109375" style="49" customWidth="1"/>
    <col min="4612" max="4612" width="72" style="49" customWidth="1"/>
    <col min="4613" max="4614" width="0" style="49" hidden="1" customWidth="1"/>
    <col min="4615" max="4615" width="20.140625" style="49" customWidth="1"/>
    <col min="4616" max="4616" width="15.42578125" style="49" customWidth="1"/>
    <col min="4617" max="4617" width="14.5703125" style="49" customWidth="1"/>
    <col min="4618" max="4619" width="15.42578125" style="49" bestFit="1" customWidth="1"/>
    <col min="4620" max="4620" width="11.7109375" style="49" bestFit="1" customWidth="1"/>
    <col min="4621" max="4621" width="15.42578125" style="49" bestFit="1" customWidth="1"/>
    <col min="4622" max="4622" width="9.42578125" style="49" bestFit="1" customWidth="1"/>
    <col min="4623" max="4623" width="15.42578125" style="49" bestFit="1" customWidth="1"/>
    <col min="4624" max="4624" width="9.42578125" style="49" bestFit="1" customWidth="1"/>
    <col min="4625" max="4864" width="9.140625" style="49"/>
    <col min="4865" max="4865" width="9.5703125" style="49" customWidth="1"/>
    <col min="4866" max="4866" width="12" style="49" bestFit="1" customWidth="1"/>
    <col min="4867" max="4867" width="5.7109375" style="49" customWidth="1"/>
    <col min="4868" max="4868" width="72" style="49" customWidth="1"/>
    <col min="4869" max="4870" width="0" style="49" hidden="1" customWidth="1"/>
    <col min="4871" max="4871" width="20.140625" style="49" customWidth="1"/>
    <col min="4872" max="4872" width="15.42578125" style="49" customWidth="1"/>
    <col min="4873" max="4873" width="14.5703125" style="49" customWidth="1"/>
    <col min="4874" max="4875" width="15.42578125" style="49" bestFit="1" customWidth="1"/>
    <col min="4876" max="4876" width="11.7109375" style="49" bestFit="1" customWidth="1"/>
    <col min="4877" max="4877" width="15.42578125" style="49" bestFit="1" customWidth="1"/>
    <col min="4878" max="4878" width="9.42578125" style="49" bestFit="1" customWidth="1"/>
    <col min="4879" max="4879" width="15.42578125" style="49" bestFit="1" customWidth="1"/>
    <col min="4880" max="4880" width="9.42578125" style="49" bestFit="1" customWidth="1"/>
    <col min="4881" max="5120" width="9.140625" style="49"/>
    <col min="5121" max="5121" width="9.5703125" style="49" customWidth="1"/>
    <col min="5122" max="5122" width="12" style="49" bestFit="1" customWidth="1"/>
    <col min="5123" max="5123" width="5.7109375" style="49" customWidth="1"/>
    <col min="5124" max="5124" width="72" style="49" customWidth="1"/>
    <col min="5125" max="5126" width="0" style="49" hidden="1" customWidth="1"/>
    <col min="5127" max="5127" width="20.140625" style="49" customWidth="1"/>
    <col min="5128" max="5128" width="15.42578125" style="49" customWidth="1"/>
    <col min="5129" max="5129" width="14.5703125" style="49" customWidth="1"/>
    <col min="5130" max="5131" width="15.42578125" style="49" bestFit="1" customWidth="1"/>
    <col min="5132" max="5132" width="11.7109375" style="49" bestFit="1" customWidth="1"/>
    <col min="5133" max="5133" width="15.42578125" style="49" bestFit="1" customWidth="1"/>
    <col min="5134" max="5134" width="9.42578125" style="49" bestFit="1" customWidth="1"/>
    <col min="5135" max="5135" width="15.42578125" style="49" bestFit="1" customWidth="1"/>
    <col min="5136" max="5136" width="9.42578125" style="49" bestFit="1" customWidth="1"/>
    <col min="5137" max="5376" width="9.140625" style="49"/>
    <col min="5377" max="5377" width="9.5703125" style="49" customWidth="1"/>
    <col min="5378" max="5378" width="12" style="49" bestFit="1" customWidth="1"/>
    <col min="5379" max="5379" width="5.7109375" style="49" customWidth="1"/>
    <col min="5380" max="5380" width="72" style="49" customWidth="1"/>
    <col min="5381" max="5382" width="0" style="49" hidden="1" customWidth="1"/>
    <col min="5383" max="5383" width="20.140625" style="49" customWidth="1"/>
    <col min="5384" max="5384" width="15.42578125" style="49" customWidth="1"/>
    <col min="5385" max="5385" width="14.5703125" style="49" customWidth="1"/>
    <col min="5386" max="5387" width="15.42578125" style="49" bestFit="1" customWidth="1"/>
    <col min="5388" max="5388" width="11.7109375" style="49" bestFit="1" customWidth="1"/>
    <col min="5389" max="5389" width="15.42578125" style="49" bestFit="1" customWidth="1"/>
    <col min="5390" max="5390" width="9.42578125" style="49" bestFit="1" customWidth="1"/>
    <col min="5391" max="5391" width="15.42578125" style="49" bestFit="1" customWidth="1"/>
    <col min="5392" max="5392" width="9.42578125" style="49" bestFit="1" customWidth="1"/>
    <col min="5393" max="5632" width="9.140625" style="49"/>
    <col min="5633" max="5633" width="9.5703125" style="49" customWidth="1"/>
    <col min="5634" max="5634" width="12" style="49" bestFit="1" customWidth="1"/>
    <col min="5635" max="5635" width="5.7109375" style="49" customWidth="1"/>
    <col min="5636" max="5636" width="72" style="49" customWidth="1"/>
    <col min="5637" max="5638" width="0" style="49" hidden="1" customWidth="1"/>
    <col min="5639" max="5639" width="20.140625" style="49" customWidth="1"/>
    <col min="5640" max="5640" width="15.42578125" style="49" customWidth="1"/>
    <col min="5641" max="5641" width="14.5703125" style="49" customWidth="1"/>
    <col min="5642" max="5643" width="15.42578125" style="49" bestFit="1" customWidth="1"/>
    <col min="5644" max="5644" width="11.7109375" style="49" bestFit="1" customWidth="1"/>
    <col min="5645" max="5645" width="15.42578125" style="49" bestFit="1" customWidth="1"/>
    <col min="5646" max="5646" width="9.42578125" style="49" bestFit="1" customWidth="1"/>
    <col min="5647" max="5647" width="15.42578125" style="49" bestFit="1" customWidth="1"/>
    <col min="5648" max="5648" width="9.42578125" style="49" bestFit="1" customWidth="1"/>
    <col min="5649" max="5888" width="9.140625" style="49"/>
    <col min="5889" max="5889" width="9.5703125" style="49" customWidth="1"/>
    <col min="5890" max="5890" width="12" style="49" bestFit="1" customWidth="1"/>
    <col min="5891" max="5891" width="5.7109375" style="49" customWidth="1"/>
    <col min="5892" max="5892" width="72" style="49" customWidth="1"/>
    <col min="5893" max="5894" width="0" style="49" hidden="1" customWidth="1"/>
    <col min="5895" max="5895" width="20.140625" style="49" customWidth="1"/>
    <col min="5896" max="5896" width="15.42578125" style="49" customWidth="1"/>
    <col min="5897" max="5897" width="14.5703125" style="49" customWidth="1"/>
    <col min="5898" max="5899" width="15.42578125" style="49" bestFit="1" customWidth="1"/>
    <col min="5900" max="5900" width="11.7109375" style="49" bestFit="1" customWidth="1"/>
    <col min="5901" max="5901" width="15.42578125" style="49" bestFit="1" customWidth="1"/>
    <col min="5902" max="5902" width="9.42578125" style="49" bestFit="1" customWidth="1"/>
    <col min="5903" max="5903" width="15.42578125" style="49" bestFit="1" customWidth="1"/>
    <col min="5904" max="5904" width="9.42578125" style="49" bestFit="1" customWidth="1"/>
    <col min="5905" max="6144" width="9.140625" style="49"/>
    <col min="6145" max="6145" width="9.5703125" style="49" customWidth="1"/>
    <col min="6146" max="6146" width="12" style="49" bestFit="1" customWidth="1"/>
    <col min="6147" max="6147" width="5.7109375" style="49" customWidth="1"/>
    <col min="6148" max="6148" width="72" style="49" customWidth="1"/>
    <col min="6149" max="6150" width="0" style="49" hidden="1" customWidth="1"/>
    <col min="6151" max="6151" width="20.140625" style="49" customWidth="1"/>
    <col min="6152" max="6152" width="15.42578125" style="49" customWidth="1"/>
    <col min="6153" max="6153" width="14.5703125" style="49" customWidth="1"/>
    <col min="6154" max="6155" width="15.42578125" style="49" bestFit="1" customWidth="1"/>
    <col min="6156" max="6156" width="11.7109375" style="49" bestFit="1" customWidth="1"/>
    <col min="6157" max="6157" width="15.42578125" style="49" bestFit="1" customWidth="1"/>
    <col min="6158" max="6158" width="9.42578125" style="49" bestFit="1" customWidth="1"/>
    <col min="6159" max="6159" width="15.42578125" style="49" bestFit="1" customWidth="1"/>
    <col min="6160" max="6160" width="9.42578125" style="49" bestFit="1" customWidth="1"/>
    <col min="6161" max="6400" width="9.140625" style="49"/>
    <col min="6401" max="6401" width="9.5703125" style="49" customWidth="1"/>
    <col min="6402" max="6402" width="12" style="49" bestFit="1" customWidth="1"/>
    <col min="6403" max="6403" width="5.7109375" style="49" customWidth="1"/>
    <col min="6404" max="6404" width="72" style="49" customWidth="1"/>
    <col min="6405" max="6406" width="0" style="49" hidden="1" customWidth="1"/>
    <col min="6407" max="6407" width="20.140625" style="49" customWidth="1"/>
    <col min="6408" max="6408" width="15.42578125" style="49" customWidth="1"/>
    <col min="6409" max="6409" width="14.5703125" style="49" customWidth="1"/>
    <col min="6410" max="6411" width="15.42578125" style="49" bestFit="1" customWidth="1"/>
    <col min="6412" max="6412" width="11.7109375" style="49" bestFit="1" customWidth="1"/>
    <col min="6413" max="6413" width="15.42578125" style="49" bestFit="1" customWidth="1"/>
    <col min="6414" max="6414" width="9.42578125" style="49" bestFit="1" customWidth="1"/>
    <col min="6415" max="6415" width="15.42578125" style="49" bestFit="1" customWidth="1"/>
    <col min="6416" max="6416" width="9.42578125" style="49" bestFit="1" customWidth="1"/>
    <col min="6417" max="6656" width="9.140625" style="49"/>
    <col min="6657" max="6657" width="9.5703125" style="49" customWidth="1"/>
    <col min="6658" max="6658" width="12" style="49" bestFit="1" customWidth="1"/>
    <col min="6659" max="6659" width="5.7109375" style="49" customWidth="1"/>
    <col min="6660" max="6660" width="72" style="49" customWidth="1"/>
    <col min="6661" max="6662" width="0" style="49" hidden="1" customWidth="1"/>
    <col min="6663" max="6663" width="20.140625" style="49" customWidth="1"/>
    <col min="6664" max="6664" width="15.42578125" style="49" customWidth="1"/>
    <col min="6665" max="6665" width="14.5703125" style="49" customWidth="1"/>
    <col min="6666" max="6667" width="15.42578125" style="49" bestFit="1" customWidth="1"/>
    <col min="6668" max="6668" width="11.7109375" style="49" bestFit="1" customWidth="1"/>
    <col min="6669" max="6669" width="15.42578125" style="49" bestFit="1" customWidth="1"/>
    <col min="6670" max="6670" width="9.42578125" style="49" bestFit="1" customWidth="1"/>
    <col min="6671" max="6671" width="15.42578125" style="49" bestFit="1" customWidth="1"/>
    <col min="6672" max="6672" width="9.42578125" style="49" bestFit="1" customWidth="1"/>
    <col min="6673" max="6912" width="9.140625" style="49"/>
    <col min="6913" max="6913" width="9.5703125" style="49" customWidth="1"/>
    <col min="6914" max="6914" width="12" style="49" bestFit="1" customWidth="1"/>
    <col min="6915" max="6915" width="5.7109375" style="49" customWidth="1"/>
    <col min="6916" max="6916" width="72" style="49" customWidth="1"/>
    <col min="6917" max="6918" width="0" style="49" hidden="1" customWidth="1"/>
    <col min="6919" max="6919" width="20.140625" style="49" customWidth="1"/>
    <col min="6920" max="6920" width="15.42578125" style="49" customWidth="1"/>
    <col min="6921" max="6921" width="14.5703125" style="49" customWidth="1"/>
    <col min="6922" max="6923" width="15.42578125" style="49" bestFit="1" customWidth="1"/>
    <col min="6924" max="6924" width="11.7109375" style="49" bestFit="1" customWidth="1"/>
    <col min="6925" max="6925" width="15.42578125" style="49" bestFit="1" customWidth="1"/>
    <col min="6926" max="6926" width="9.42578125" style="49" bestFit="1" customWidth="1"/>
    <col min="6927" max="6927" width="15.42578125" style="49" bestFit="1" customWidth="1"/>
    <col min="6928" max="6928" width="9.42578125" style="49" bestFit="1" customWidth="1"/>
    <col min="6929" max="7168" width="9.140625" style="49"/>
    <col min="7169" max="7169" width="9.5703125" style="49" customWidth="1"/>
    <col min="7170" max="7170" width="12" style="49" bestFit="1" customWidth="1"/>
    <col min="7171" max="7171" width="5.7109375" style="49" customWidth="1"/>
    <col min="7172" max="7172" width="72" style="49" customWidth="1"/>
    <col min="7173" max="7174" width="0" style="49" hidden="1" customWidth="1"/>
    <col min="7175" max="7175" width="20.140625" style="49" customWidth="1"/>
    <col min="7176" max="7176" width="15.42578125" style="49" customWidth="1"/>
    <col min="7177" max="7177" width="14.5703125" style="49" customWidth="1"/>
    <col min="7178" max="7179" width="15.42578125" style="49" bestFit="1" customWidth="1"/>
    <col min="7180" max="7180" width="11.7109375" style="49" bestFit="1" customWidth="1"/>
    <col min="7181" max="7181" width="15.42578125" style="49" bestFit="1" customWidth="1"/>
    <col min="7182" max="7182" width="9.42578125" style="49" bestFit="1" customWidth="1"/>
    <col min="7183" max="7183" width="15.42578125" style="49" bestFit="1" customWidth="1"/>
    <col min="7184" max="7184" width="9.42578125" style="49" bestFit="1" customWidth="1"/>
    <col min="7185" max="7424" width="9.140625" style="49"/>
    <col min="7425" max="7425" width="9.5703125" style="49" customWidth="1"/>
    <col min="7426" max="7426" width="12" style="49" bestFit="1" customWidth="1"/>
    <col min="7427" max="7427" width="5.7109375" style="49" customWidth="1"/>
    <col min="7428" max="7428" width="72" style="49" customWidth="1"/>
    <col min="7429" max="7430" width="0" style="49" hidden="1" customWidth="1"/>
    <col min="7431" max="7431" width="20.140625" style="49" customWidth="1"/>
    <col min="7432" max="7432" width="15.42578125" style="49" customWidth="1"/>
    <col min="7433" max="7433" width="14.5703125" style="49" customWidth="1"/>
    <col min="7434" max="7435" width="15.42578125" style="49" bestFit="1" customWidth="1"/>
    <col min="7436" max="7436" width="11.7109375" style="49" bestFit="1" customWidth="1"/>
    <col min="7437" max="7437" width="15.42578125" style="49" bestFit="1" customWidth="1"/>
    <col min="7438" max="7438" width="9.42578125" style="49" bestFit="1" customWidth="1"/>
    <col min="7439" max="7439" width="15.42578125" style="49" bestFit="1" customWidth="1"/>
    <col min="7440" max="7440" width="9.42578125" style="49" bestFit="1" customWidth="1"/>
    <col min="7441" max="7680" width="9.140625" style="49"/>
    <col min="7681" max="7681" width="9.5703125" style="49" customWidth="1"/>
    <col min="7682" max="7682" width="12" style="49" bestFit="1" customWidth="1"/>
    <col min="7683" max="7683" width="5.7109375" style="49" customWidth="1"/>
    <col min="7684" max="7684" width="72" style="49" customWidth="1"/>
    <col min="7685" max="7686" width="0" style="49" hidden="1" customWidth="1"/>
    <col min="7687" max="7687" width="20.140625" style="49" customWidth="1"/>
    <col min="7688" max="7688" width="15.42578125" style="49" customWidth="1"/>
    <col min="7689" max="7689" width="14.5703125" style="49" customWidth="1"/>
    <col min="7690" max="7691" width="15.42578125" style="49" bestFit="1" customWidth="1"/>
    <col min="7692" max="7692" width="11.7109375" style="49" bestFit="1" customWidth="1"/>
    <col min="7693" max="7693" width="15.42578125" style="49" bestFit="1" customWidth="1"/>
    <col min="7694" max="7694" width="9.42578125" style="49" bestFit="1" customWidth="1"/>
    <col min="7695" max="7695" width="15.42578125" style="49" bestFit="1" customWidth="1"/>
    <col min="7696" max="7696" width="9.42578125" style="49" bestFit="1" customWidth="1"/>
    <col min="7697" max="7936" width="9.140625" style="49"/>
    <col min="7937" max="7937" width="9.5703125" style="49" customWidth="1"/>
    <col min="7938" max="7938" width="12" style="49" bestFit="1" customWidth="1"/>
    <col min="7939" max="7939" width="5.7109375" style="49" customWidth="1"/>
    <col min="7940" max="7940" width="72" style="49" customWidth="1"/>
    <col min="7941" max="7942" width="0" style="49" hidden="1" customWidth="1"/>
    <col min="7943" max="7943" width="20.140625" style="49" customWidth="1"/>
    <col min="7944" max="7944" width="15.42578125" style="49" customWidth="1"/>
    <col min="7945" max="7945" width="14.5703125" style="49" customWidth="1"/>
    <col min="7946" max="7947" width="15.42578125" style="49" bestFit="1" customWidth="1"/>
    <col min="7948" max="7948" width="11.7109375" style="49" bestFit="1" customWidth="1"/>
    <col min="7949" max="7949" width="15.42578125" style="49" bestFit="1" customWidth="1"/>
    <col min="7950" max="7950" width="9.42578125" style="49" bestFit="1" customWidth="1"/>
    <col min="7951" max="7951" width="15.42578125" style="49" bestFit="1" customWidth="1"/>
    <col min="7952" max="7952" width="9.42578125" style="49" bestFit="1" customWidth="1"/>
    <col min="7953" max="8192" width="9.140625" style="49"/>
    <col min="8193" max="8193" width="9.5703125" style="49" customWidth="1"/>
    <col min="8194" max="8194" width="12" style="49" bestFit="1" customWidth="1"/>
    <col min="8195" max="8195" width="5.7109375" style="49" customWidth="1"/>
    <col min="8196" max="8196" width="72" style="49" customWidth="1"/>
    <col min="8197" max="8198" width="0" style="49" hidden="1" customWidth="1"/>
    <col min="8199" max="8199" width="20.140625" style="49" customWidth="1"/>
    <col min="8200" max="8200" width="15.42578125" style="49" customWidth="1"/>
    <col min="8201" max="8201" width="14.5703125" style="49" customWidth="1"/>
    <col min="8202" max="8203" width="15.42578125" style="49" bestFit="1" customWidth="1"/>
    <col min="8204" max="8204" width="11.7109375" style="49" bestFit="1" customWidth="1"/>
    <col min="8205" max="8205" width="15.42578125" style="49" bestFit="1" customWidth="1"/>
    <col min="8206" max="8206" width="9.42578125" style="49" bestFit="1" customWidth="1"/>
    <col min="8207" max="8207" width="15.42578125" style="49" bestFit="1" customWidth="1"/>
    <col min="8208" max="8208" width="9.42578125" style="49" bestFit="1" customWidth="1"/>
    <col min="8209" max="8448" width="9.140625" style="49"/>
    <col min="8449" max="8449" width="9.5703125" style="49" customWidth="1"/>
    <col min="8450" max="8450" width="12" style="49" bestFit="1" customWidth="1"/>
    <col min="8451" max="8451" width="5.7109375" style="49" customWidth="1"/>
    <col min="8452" max="8452" width="72" style="49" customWidth="1"/>
    <col min="8453" max="8454" width="0" style="49" hidden="1" customWidth="1"/>
    <col min="8455" max="8455" width="20.140625" style="49" customWidth="1"/>
    <col min="8456" max="8456" width="15.42578125" style="49" customWidth="1"/>
    <col min="8457" max="8457" width="14.5703125" style="49" customWidth="1"/>
    <col min="8458" max="8459" width="15.42578125" style="49" bestFit="1" customWidth="1"/>
    <col min="8460" max="8460" width="11.7109375" style="49" bestFit="1" customWidth="1"/>
    <col min="8461" max="8461" width="15.42578125" style="49" bestFit="1" customWidth="1"/>
    <col min="8462" max="8462" width="9.42578125" style="49" bestFit="1" customWidth="1"/>
    <col min="8463" max="8463" width="15.42578125" style="49" bestFit="1" customWidth="1"/>
    <col min="8464" max="8464" width="9.42578125" style="49" bestFit="1" customWidth="1"/>
    <col min="8465" max="8704" width="9.140625" style="49"/>
    <col min="8705" max="8705" width="9.5703125" style="49" customWidth="1"/>
    <col min="8706" max="8706" width="12" style="49" bestFit="1" customWidth="1"/>
    <col min="8707" max="8707" width="5.7109375" style="49" customWidth="1"/>
    <col min="8708" max="8708" width="72" style="49" customWidth="1"/>
    <col min="8709" max="8710" width="0" style="49" hidden="1" customWidth="1"/>
    <col min="8711" max="8711" width="20.140625" style="49" customWidth="1"/>
    <col min="8712" max="8712" width="15.42578125" style="49" customWidth="1"/>
    <col min="8713" max="8713" width="14.5703125" style="49" customWidth="1"/>
    <col min="8714" max="8715" width="15.42578125" style="49" bestFit="1" customWidth="1"/>
    <col min="8716" max="8716" width="11.7109375" style="49" bestFit="1" customWidth="1"/>
    <col min="8717" max="8717" width="15.42578125" style="49" bestFit="1" customWidth="1"/>
    <col min="8718" max="8718" width="9.42578125" style="49" bestFit="1" customWidth="1"/>
    <col min="8719" max="8719" width="15.42578125" style="49" bestFit="1" customWidth="1"/>
    <col min="8720" max="8720" width="9.42578125" style="49" bestFit="1" customWidth="1"/>
    <col min="8721" max="8960" width="9.140625" style="49"/>
    <col min="8961" max="8961" width="9.5703125" style="49" customWidth="1"/>
    <col min="8962" max="8962" width="12" style="49" bestFit="1" customWidth="1"/>
    <col min="8963" max="8963" width="5.7109375" style="49" customWidth="1"/>
    <col min="8964" max="8964" width="72" style="49" customWidth="1"/>
    <col min="8965" max="8966" width="0" style="49" hidden="1" customWidth="1"/>
    <col min="8967" max="8967" width="20.140625" style="49" customWidth="1"/>
    <col min="8968" max="8968" width="15.42578125" style="49" customWidth="1"/>
    <col min="8969" max="8969" width="14.5703125" style="49" customWidth="1"/>
    <col min="8970" max="8971" width="15.42578125" style="49" bestFit="1" customWidth="1"/>
    <col min="8972" max="8972" width="11.7109375" style="49" bestFit="1" customWidth="1"/>
    <col min="8973" max="8973" width="15.42578125" style="49" bestFit="1" customWidth="1"/>
    <col min="8974" max="8974" width="9.42578125" style="49" bestFit="1" customWidth="1"/>
    <col min="8975" max="8975" width="15.42578125" style="49" bestFit="1" customWidth="1"/>
    <col min="8976" max="8976" width="9.42578125" style="49" bestFit="1" customWidth="1"/>
    <col min="8977" max="9216" width="9.140625" style="49"/>
    <col min="9217" max="9217" width="9.5703125" style="49" customWidth="1"/>
    <col min="9218" max="9218" width="12" style="49" bestFit="1" customWidth="1"/>
    <col min="9219" max="9219" width="5.7109375" style="49" customWidth="1"/>
    <col min="9220" max="9220" width="72" style="49" customWidth="1"/>
    <col min="9221" max="9222" width="0" style="49" hidden="1" customWidth="1"/>
    <col min="9223" max="9223" width="20.140625" style="49" customWidth="1"/>
    <col min="9224" max="9224" width="15.42578125" style="49" customWidth="1"/>
    <col min="9225" max="9225" width="14.5703125" style="49" customWidth="1"/>
    <col min="9226" max="9227" width="15.42578125" style="49" bestFit="1" customWidth="1"/>
    <col min="9228" max="9228" width="11.7109375" style="49" bestFit="1" customWidth="1"/>
    <col min="9229" max="9229" width="15.42578125" style="49" bestFit="1" customWidth="1"/>
    <col min="9230" max="9230" width="9.42578125" style="49" bestFit="1" customWidth="1"/>
    <col min="9231" max="9231" width="15.42578125" style="49" bestFit="1" customWidth="1"/>
    <col min="9232" max="9232" width="9.42578125" style="49" bestFit="1" customWidth="1"/>
    <col min="9233" max="9472" width="9.140625" style="49"/>
    <col min="9473" max="9473" width="9.5703125" style="49" customWidth="1"/>
    <col min="9474" max="9474" width="12" style="49" bestFit="1" customWidth="1"/>
    <col min="9475" max="9475" width="5.7109375" style="49" customWidth="1"/>
    <col min="9476" max="9476" width="72" style="49" customWidth="1"/>
    <col min="9477" max="9478" width="0" style="49" hidden="1" customWidth="1"/>
    <col min="9479" max="9479" width="20.140625" style="49" customWidth="1"/>
    <col min="9480" max="9480" width="15.42578125" style="49" customWidth="1"/>
    <col min="9481" max="9481" width="14.5703125" style="49" customWidth="1"/>
    <col min="9482" max="9483" width="15.42578125" style="49" bestFit="1" customWidth="1"/>
    <col min="9484" max="9484" width="11.7109375" style="49" bestFit="1" customWidth="1"/>
    <col min="9485" max="9485" width="15.42578125" style="49" bestFit="1" customWidth="1"/>
    <col min="9486" max="9486" width="9.42578125" style="49" bestFit="1" customWidth="1"/>
    <col min="9487" max="9487" width="15.42578125" style="49" bestFit="1" customWidth="1"/>
    <col min="9488" max="9488" width="9.42578125" style="49" bestFit="1" customWidth="1"/>
    <col min="9489" max="9728" width="9.140625" style="49"/>
    <col min="9729" max="9729" width="9.5703125" style="49" customWidth="1"/>
    <col min="9730" max="9730" width="12" style="49" bestFit="1" customWidth="1"/>
    <col min="9731" max="9731" width="5.7109375" style="49" customWidth="1"/>
    <col min="9732" max="9732" width="72" style="49" customWidth="1"/>
    <col min="9733" max="9734" width="0" style="49" hidden="1" customWidth="1"/>
    <col min="9735" max="9735" width="20.140625" style="49" customWidth="1"/>
    <col min="9736" max="9736" width="15.42578125" style="49" customWidth="1"/>
    <col min="9737" max="9737" width="14.5703125" style="49" customWidth="1"/>
    <col min="9738" max="9739" width="15.42578125" style="49" bestFit="1" customWidth="1"/>
    <col min="9740" max="9740" width="11.7109375" style="49" bestFit="1" customWidth="1"/>
    <col min="9741" max="9741" width="15.42578125" style="49" bestFit="1" customWidth="1"/>
    <col min="9742" max="9742" width="9.42578125" style="49" bestFit="1" customWidth="1"/>
    <col min="9743" max="9743" width="15.42578125" style="49" bestFit="1" customWidth="1"/>
    <col min="9744" max="9744" width="9.42578125" style="49" bestFit="1" customWidth="1"/>
    <col min="9745" max="9984" width="9.140625" style="49"/>
    <col min="9985" max="9985" width="9.5703125" style="49" customWidth="1"/>
    <col min="9986" max="9986" width="12" style="49" bestFit="1" customWidth="1"/>
    <col min="9987" max="9987" width="5.7109375" style="49" customWidth="1"/>
    <col min="9988" max="9988" width="72" style="49" customWidth="1"/>
    <col min="9989" max="9990" width="0" style="49" hidden="1" customWidth="1"/>
    <col min="9991" max="9991" width="20.140625" style="49" customWidth="1"/>
    <col min="9992" max="9992" width="15.42578125" style="49" customWidth="1"/>
    <col min="9993" max="9993" width="14.5703125" style="49" customWidth="1"/>
    <col min="9994" max="9995" width="15.42578125" style="49" bestFit="1" customWidth="1"/>
    <col min="9996" max="9996" width="11.7109375" style="49" bestFit="1" customWidth="1"/>
    <col min="9997" max="9997" width="15.42578125" style="49" bestFit="1" customWidth="1"/>
    <col min="9998" max="9998" width="9.42578125" style="49" bestFit="1" customWidth="1"/>
    <col min="9999" max="9999" width="15.42578125" style="49" bestFit="1" customWidth="1"/>
    <col min="10000" max="10000" width="9.42578125" style="49" bestFit="1" customWidth="1"/>
    <col min="10001" max="10240" width="9.140625" style="49"/>
    <col min="10241" max="10241" width="9.5703125" style="49" customWidth="1"/>
    <col min="10242" max="10242" width="12" style="49" bestFit="1" customWidth="1"/>
    <col min="10243" max="10243" width="5.7109375" style="49" customWidth="1"/>
    <col min="10244" max="10244" width="72" style="49" customWidth="1"/>
    <col min="10245" max="10246" width="0" style="49" hidden="1" customWidth="1"/>
    <col min="10247" max="10247" width="20.140625" style="49" customWidth="1"/>
    <col min="10248" max="10248" width="15.42578125" style="49" customWidth="1"/>
    <col min="10249" max="10249" width="14.5703125" style="49" customWidth="1"/>
    <col min="10250" max="10251" width="15.42578125" style="49" bestFit="1" customWidth="1"/>
    <col min="10252" max="10252" width="11.7109375" style="49" bestFit="1" customWidth="1"/>
    <col min="10253" max="10253" width="15.42578125" style="49" bestFit="1" customWidth="1"/>
    <col min="10254" max="10254" width="9.42578125" style="49" bestFit="1" customWidth="1"/>
    <col min="10255" max="10255" width="15.42578125" style="49" bestFit="1" customWidth="1"/>
    <col min="10256" max="10256" width="9.42578125" style="49" bestFit="1" customWidth="1"/>
    <col min="10257" max="10496" width="9.140625" style="49"/>
    <col min="10497" max="10497" width="9.5703125" style="49" customWidth="1"/>
    <col min="10498" max="10498" width="12" style="49" bestFit="1" customWidth="1"/>
    <col min="10499" max="10499" width="5.7109375" style="49" customWidth="1"/>
    <col min="10500" max="10500" width="72" style="49" customWidth="1"/>
    <col min="10501" max="10502" width="0" style="49" hidden="1" customWidth="1"/>
    <col min="10503" max="10503" width="20.140625" style="49" customWidth="1"/>
    <col min="10504" max="10504" width="15.42578125" style="49" customWidth="1"/>
    <col min="10505" max="10505" width="14.5703125" style="49" customWidth="1"/>
    <col min="10506" max="10507" width="15.42578125" style="49" bestFit="1" customWidth="1"/>
    <col min="10508" max="10508" width="11.7109375" style="49" bestFit="1" customWidth="1"/>
    <col min="10509" max="10509" width="15.42578125" style="49" bestFit="1" customWidth="1"/>
    <col min="10510" max="10510" width="9.42578125" style="49" bestFit="1" customWidth="1"/>
    <col min="10511" max="10511" width="15.42578125" style="49" bestFit="1" customWidth="1"/>
    <col min="10512" max="10512" width="9.42578125" style="49" bestFit="1" customWidth="1"/>
    <col min="10513" max="10752" width="9.140625" style="49"/>
    <col min="10753" max="10753" width="9.5703125" style="49" customWidth="1"/>
    <col min="10754" max="10754" width="12" style="49" bestFit="1" customWidth="1"/>
    <col min="10755" max="10755" width="5.7109375" style="49" customWidth="1"/>
    <col min="10756" max="10756" width="72" style="49" customWidth="1"/>
    <col min="10757" max="10758" width="0" style="49" hidden="1" customWidth="1"/>
    <col min="10759" max="10759" width="20.140625" style="49" customWidth="1"/>
    <col min="10760" max="10760" width="15.42578125" style="49" customWidth="1"/>
    <col min="10761" max="10761" width="14.5703125" style="49" customWidth="1"/>
    <col min="10762" max="10763" width="15.42578125" style="49" bestFit="1" customWidth="1"/>
    <col min="10764" max="10764" width="11.7109375" style="49" bestFit="1" customWidth="1"/>
    <col min="10765" max="10765" width="15.42578125" style="49" bestFit="1" customWidth="1"/>
    <col min="10766" max="10766" width="9.42578125" style="49" bestFit="1" customWidth="1"/>
    <col min="10767" max="10767" width="15.42578125" style="49" bestFit="1" customWidth="1"/>
    <col min="10768" max="10768" width="9.42578125" style="49" bestFit="1" customWidth="1"/>
    <col min="10769" max="11008" width="9.140625" style="49"/>
    <col min="11009" max="11009" width="9.5703125" style="49" customWidth="1"/>
    <col min="11010" max="11010" width="12" style="49" bestFit="1" customWidth="1"/>
    <col min="11011" max="11011" width="5.7109375" style="49" customWidth="1"/>
    <col min="11012" max="11012" width="72" style="49" customWidth="1"/>
    <col min="11013" max="11014" width="0" style="49" hidden="1" customWidth="1"/>
    <col min="11015" max="11015" width="20.140625" style="49" customWidth="1"/>
    <col min="11016" max="11016" width="15.42578125" style="49" customWidth="1"/>
    <col min="11017" max="11017" width="14.5703125" style="49" customWidth="1"/>
    <col min="11018" max="11019" width="15.42578125" style="49" bestFit="1" customWidth="1"/>
    <col min="11020" max="11020" width="11.7109375" style="49" bestFit="1" customWidth="1"/>
    <col min="11021" max="11021" width="15.42578125" style="49" bestFit="1" customWidth="1"/>
    <col min="11022" max="11022" width="9.42578125" style="49" bestFit="1" customWidth="1"/>
    <col min="11023" max="11023" width="15.42578125" style="49" bestFit="1" customWidth="1"/>
    <col min="11024" max="11024" width="9.42578125" style="49" bestFit="1" customWidth="1"/>
    <col min="11025" max="11264" width="9.140625" style="49"/>
    <col min="11265" max="11265" width="9.5703125" style="49" customWidth="1"/>
    <col min="11266" max="11266" width="12" style="49" bestFit="1" customWidth="1"/>
    <col min="11267" max="11267" width="5.7109375" style="49" customWidth="1"/>
    <col min="11268" max="11268" width="72" style="49" customWidth="1"/>
    <col min="11269" max="11270" width="0" style="49" hidden="1" customWidth="1"/>
    <col min="11271" max="11271" width="20.140625" style="49" customWidth="1"/>
    <col min="11272" max="11272" width="15.42578125" style="49" customWidth="1"/>
    <col min="11273" max="11273" width="14.5703125" style="49" customWidth="1"/>
    <col min="11274" max="11275" width="15.42578125" style="49" bestFit="1" customWidth="1"/>
    <col min="11276" max="11276" width="11.7109375" style="49" bestFit="1" customWidth="1"/>
    <col min="11277" max="11277" width="15.42578125" style="49" bestFit="1" customWidth="1"/>
    <col min="11278" max="11278" width="9.42578125" style="49" bestFit="1" customWidth="1"/>
    <col min="11279" max="11279" width="15.42578125" style="49" bestFit="1" customWidth="1"/>
    <col min="11280" max="11280" width="9.42578125" style="49" bestFit="1" customWidth="1"/>
    <col min="11281" max="11520" width="9.140625" style="49"/>
    <col min="11521" max="11521" width="9.5703125" style="49" customWidth="1"/>
    <col min="11522" max="11522" width="12" style="49" bestFit="1" customWidth="1"/>
    <col min="11523" max="11523" width="5.7109375" style="49" customWidth="1"/>
    <col min="11524" max="11524" width="72" style="49" customWidth="1"/>
    <col min="11525" max="11526" width="0" style="49" hidden="1" customWidth="1"/>
    <col min="11527" max="11527" width="20.140625" style="49" customWidth="1"/>
    <col min="11528" max="11528" width="15.42578125" style="49" customWidth="1"/>
    <col min="11529" max="11529" width="14.5703125" style="49" customWidth="1"/>
    <col min="11530" max="11531" width="15.42578125" style="49" bestFit="1" customWidth="1"/>
    <col min="11532" max="11532" width="11.7109375" style="49" bestFit="1" customWidth="1"/>
    <col min="11533" max="11533" width="15.42578125" style="49" bestFit="1" customWidth="1"/>
    <col min="11534" max="11534" width="9.42578125" style="49" bestFit="1" customWidth="1"/>
    <col min="11535" max="11535" width="15.42578125" style="49" bestFit="1" customWidth="1"/>
    <col min="11536" max="11536" width="9.42578125" style="49" bestFit="1" customWidth="1"/>
    <col min="11537" max="11776" width="9.140625" style="49"/>
    <col min="11777" max="11777" width="9.5703125" style="49" customWidth="1"/>
    <col min="11778" max="11778" width="12" style="49" bestFit="1" customWidth="1"/>
    <col min="11779" max="11779" width="5.7109375" style="49" customWidth="1"/>
    <col min="11780" max="11780" width="72" style="49" customWidth="1"/>
    <col min="11781" max="11782" width="0" style="49" hidden="1" customWidth="1"/>
    <col min="11783" max="11783" width="20.140625" style="49" customWidth="1"/>
    <col min="11784" max="11784" width="15.42578125" style="49" customWidth="1"/>
    <col min="11785" max="11785" width="14.5703125" style="49" customWidth="1"/>
    <col min="11786" max="11787" width="15.42578125" style="49" bestFit="1" customWidth="1"/>
    <col min="11788" max="11788" width="11.7109375" style="49" bestFit="1" customWidth="1"/>
    <col min="11789" max="11789" width="15.42578125" style="49" bestFit="1" customWidth="1"/>
    <col min="11790" max="11790" width="9.42578125" style="49" bestFit="1" customWidth="1"/>
    <col min="11791" max="11791" width="15.42578125" style="49" bestFit="1" customWidth="1"/>
    <col min="11792" max="11792" width="9.42578125" style="49" bestFit="1" customWidth="1"/>
    <col min="11793" max="12032" width="9.140625" style="49"/>
    <col min="12033" max="12033" width="9.5703125" style="49" customWidth="1"/>
    <col min="12034" max="12034" width="12" style="49" bestFit="1" customWidth="1"/>
    <col min="12035" max="12035" width="5.7109375" style="49" customWidth="1"/>
    <col min="12036" max="12036" width="72" style="49" customWidth="1"/>
    <col min="12037" max="12038" width="0" style="49" hidden="1" customWidth="1"/>
    <col min="12039" max="12039" width="20.140625" style="49" customWidth="1"/>
    <col min="12040" max="12040" width="15.42578125" style="49" customWidth="1"/>
    <col min="12041" max="12041" width="14.5703125" style="49" customWidth="1"/>
    <col min="12042" max="12043" width="15.42578125" style="49" bestFit="1" customWidth="1"/>
    <col min="12044" max="12044" width="11.7109375" style="49" bestFit="1" customWidth="1"/>
    <col min="12045" max="12045" width="15.42578125" style="49" bestFit="1" customWidth="1"/>
    <col min="12046" max="12046" width="9.42578125" style="49" bestFit="1" customWidth="1"/>
    <col min="12047" max="12047" width="15.42578125" style="49" bestFit="1" customWidth="1"/>
    <col min="12048" max="12048" width="9.42578125" style="49" bestFit="1" customWidth="1"/>
    <col min="12049" max="12288" width="9.140625" style="49"/>
    <col min="12289" max="12289" width="9.5703125" style="49" customWidth="1"/>
    <col min="12290" max="12290" width="12" style="49" bestFit="1" customWidth="1"/>
    <col min="12291" max="12291" width="5.7109375" style="49" customWidth="1"/>
    <col min="12292" max="12292" width="72" style="49" customWidth="1"/>
    <col min="12293" max="12294" width="0" style="49" hidden="1" customWidth="1"/>
    <col min="12295" max="12295" width="20.140625" style="49" customWidth="1"/>
    <col min="12296" max="12296" width="15.42578125" style="49" customWidth="1"/>
    <col min="12297" max="12297" width="14.5703125" style="49" customWidth="1"/>
    <col min="12298" max="12299" width="15.42578125" style="49" bestFit="1" customWidth="1"/>
    <col min="12300" max="12300" width="11.7109375" style="49" bestFit="1" customWidth="1"/>
    <col min="12301" max="12301" width="15.42578125" style="49" bestFit="1" customWidth="1"/>
    <col min="12302" max="12302" width="9.42578125" style="49" bestFit="1" customWidth="1"/>
    <col min="12303" max="12303" width="15.42578125" style="49" bestFit="1" customWidth="1"/>
    <col min="12304" max="12304" width="9.42578125" style="49" bestFit="1" customWidth="1"/>
    <col min="12305" max="12544" width="9.140625" style="49"/>
    <col min="12545" max="12545" width="9.5703125" style="49" customWidth="1"/>
    <col min="12546" max="12546" width="12" style="49" bestFit="1" customWidth="1"/>
    <col min="12547" max="12547" width="5.7109375" style="49" customWidth="1"/>
    <col min="12548" max="12548" width="72" style="49" customWidth="1"/>
    <col min="12549" max="12550" width="0" style="49" hidden="1" customWidth="1"/>
    <col min="12551" max="12551" width="20.140625" style="49" customWidth="1"/>
    <col min="12552" max="12552" width="15.42578125" style="49" customWidth="1"/>
    <col min="12553" max="12553" width="14.5703125" style="49" customWidth="1"/>
    <col min="12554" max="12555" width="15.42578125" style="49" bestFit="1" customWidth="1"/>
    <col min="12556" max="12556" width="11.7109375" style="49" bestFit="1" customWidth="1"/>
    <col min="12557" max="12557" width="15.42578125" style="49" bestFit="1" customWidth="1"/>
    <col min="12558" max="12558" width="9.42578125" style="49" bestFit="1" customWidth="1"/>
    <col min="12559" max="12559" width="15.42578125" style="49" bestFit="1" customWidth="1"/>
    <col min="12560" max="12560" width="9.42578125" style="49" bestFit="1" customWidth="1"/>
    <col min="12561" max="12800" width="9.140625" style="49"/>
    <col min="12801" max="12801" width="9.5703125" style="49" customWidth="1"/>
    <col min="12802" max="12802" width="12" style="49" bestFit="1" customWidth="1"/>
    <col min="12803" max="12803" width="5.7109375" style="49" customWidth="1"/>
    <col min="12804" max="12804" width="72" style="49" customWidth="1"/>
    <col min="12805" max="12806" width="0" style="49" hidden="1" customWidth="1"/>
    <col min="12807" max="12807" width="20.140625" style="49" customWidth="1"/>
    <col min="12808" max="12808" width="15.42578125" style="49" customWidth="1"/>
    <col min="12809" max="12809" width="14.5703125" style="49" customWidth="1"/>
    <col min="12810" max="12811" width="15.42578125" style="49" bestFit="1" customWidth="1"/>
    <col min="12812" max="12812" width="11.7109375" style="49" bestFit="1" customWidth="1"/>
    <col min="12813" max="12813" width="15.42578125" style="49" bestFit="1" customWidth="1"/>
    <col min="12814" max="12814" width="9.42578125" style="49" bestFit="1" customWidth="1"/>
    <col min="12815" max="12815" width="15.42578125" style="49" bestFit="1" customWidth="1"/>
    <col min="12816" max="12816" width="9.42578125" style="49" bestFit="1" customWidth="1"/>
    <col min="12817" max="13056" width="9.140625" style="49"/>
    <col min="13057" max="13057" width="9.5703125" style="49" customWidth="1"/>
    <col min="13058" max="13058" width="12" style="49" bestFit="1" customWidth="1"/>
    <col min="13059" max="13059" width="5.7109375" style="49" customWidth="1"/>
    <col min="13060" max="13060" width="72" style="49" customWidth="1"/>
    <col min="13061" max="13062" width="0" style="49" hidden="1" customWidth="1"/>
    <col min="13063" max="13063" width="20.140625" style="49" customWidth="1"/>
    <col min="13064" max="13064" width="15.42578125" style="49" customWidth="1"/>
    <col min="13065" max="13065" width="14.5703125" style="49" customWidth="1"/>
    <col min="13066" max="13067" width="15.42578125" style="49" bestFit="1" customWidth="1"/>
    <col min="13068" max="13068" width="11.7109375" style="49" bestFit="1" customWidth="1"/>
    <col min="13069" max="13069" width="15.42578125" style="49" bestFit="1" customWidth="1"/>
    <col min="13070" max="13070" width="9.42578125" style="49" bestFit="1" customWidth="1"/>
    <col min="13071" max="13071" width="15.42578125" style="49" bestFit="1" customWidth="1"/>
    <col min="13072" max="13072" width="9.42578125" style="49" bestFit="1" customWidth="1"/>
    <col min="13073" max="13312" width="9.140625" style="49"/>
    <col min="13313" max="13313" width="9.5703125" style="49" customWidth="1"/>
    <col min="13314" max="13314" width="12" style="49" bestFit="1" customWidth="1"/>
    <col min="13315" max="13315" width="5.7109375" style="49" customWidth="1"/>
    <col min="13316" max="13316" width="72" style="49" customWidth="1"/>
    <col min="13317" max="13318" width="0" style="49" hidden="1" customWidth="1"/>
    <col min="13319" max="13319" width="20.140625" style="49" customWidth="1"/>
    <col min="13320" max="13320" width="15.42578125" style="49" customWidth="1"/>
    <col min="13321" max="13321" width="14.5703125" style="49" customWidth="1"/>
    <col min="13322" max="13323" width="15.42578125" style="49" bestFit="1" customWidth="1"/>
    <col min="13324" max="13324" width="11.7109375" style="49" bestFit="1" customWidth="1"/>
    <col min="13325" max="13325" width="15.42578125" style="49" bestFit="1" customWidth="1"/>
    <col min="13326" max="13326" width="9.42578125" style="49" bestFit="1" customWidth="1"/>
    <col min="13327" max="13327" width="15.42578125" style="49" bestFit="1" customWidth="1"/>
    <col min="13328" max="13328" width="9.42578125" style="49" bestFit="1" customWidth="1"/>
    <col min="13329" max="13568" width="9.140625" style="49"/>
    <col min="13569" max="13569" width="9.5703125" style="49" customWidth="1"/>
    <col min="13570" max="13570" width="12" style="49" bestFit="1" customWidth="1"/>
    <col min="13571" max="13571" width="5.7109375" style="49" customWidth="1"/>
    <col min="13572" max="13572" width="72" style="49" customWidth="1"/>
    <col min="13573" max="13574" width="0" style="49" hidden="1" customWidth="1"/>
    <col min="13575" max="13575" width="20.140625" style="49" customWidth="1"/>
    <col min="13576" max="13576" width="15.42578125" style="49" customWidth="1"/>
    <col min="13577" max="13577" width="14.5703125" style="49" customWidth="1"/>
    <col min="13578" max="13579" width="15.42578125" style="49" bestFit="1" customWidth="1"/>
    <col min="13580" max="13580" width="11.7109375" style="49" bestFit="1" customWidth="1"/>
    <col min="13581" max="13581" width="15.42578125" style="49" bestFit="1" customWidth="1"/>
    <col min="13582" max="13582" width="9.42578125" style="49" bestFit="1" customWidth="1"/>
    <col min="13583" max="13583" width="15.42578125" style="49" bestFit="1" customWidth="1"/>
    <col min="13584" max="13584" width="9.42578125" style="49" bestFit="1" customWidth="1"/>
    <col min="13585" max="13824" width="9.140625" style="49"/>
    <col min="13825" max="13825" width="9.5703125" style="49" customWidth="1"/>
    <col min="13826" max="13826" width="12" style="49" bestFit="1" customWidth="1"/>
    <col min="13827" max="13827" width="5.7109375" style="49" customWidth="1"/>
    <col min="13828" max="13828" width="72" style="49" customWidth="1"/>
    <col min="13829" max="13830" width="0" style="49" hidden="1" customWidth="1"/>
    <col min="13831" max="13831" width="20.140625" style="49" customWidth="1"/>
    <col min="13832" max="13832" width="15.42578125" style="49" customWidth="1"/>
    <col min="13833" max="13833" width="14.5703125" style="49" customWidth="1"/>
    <col min="13834" max="13835" width="15.42578125" style="49" bestFit="1" customWidth="1"/>
    <col min="13836" max="13836" width="11.7109375" style="49" bestFit="1" customWidth="1"/>
    <col min="13837" max="13837" width="15.42578125" style="49" bestFit="1" customWidth="1"/>
    <col min="13838" max="13838" width="9.42578125" style="49" bestFit="1" customWidth="1"/>
    <col min="13839" max="13839" width="15.42578125" style="49" bestFit="1" customWidth="1"/>
    <col min="13840" max="13840" width="9.42578125" style="49" bestFit="1" customWidth="1"/>
    <col min="13841" max="14080" width="9.140625" style="49"/>
    <col min="14081" max="14081" width="9.5703125" style="49" customWidth="1"/>
    <col min="14082" max="14082" width="12" style="49" bestFit="1" customWidth="1"/>
    <col min="14083" max="14083" width="5.7109375" style="49" customWidth="1"/>
    <col min="14084" max="14084" width="72" style="49" customWidth="1"/>
    <col min="14085" max="14086" width="0" style="49" hidden="1" customWidth="1"/>
    <col min="14087" max="14087" width="20.140625" style="49" customWidth="1"/>
    <col min="14088" max="14088" width="15.42578125" style="49" customWidth="1"/>
    <col min="14089" max="14089" width="14.5703125" style="49" customWidth="1"/>
    <col min="14090" max="14091" width="15.42578125" style="49" bestFit="1" customWidth="1"/>
    <col min="14092" max="14092" width="11.7109375" style="49" bestFit="1" customWidth="1"/>
    <col min="14093" max="14093" width="15.42578125" style="49" bestFit="1" customWidth="1"/>
    <col min="14094" max="14094" width="9.42578125" style="49" bestFit="1" customWidth="1"/>
    <col min="14095" max="14095" width="15.42578125" style="49" bestFit="1" customWidth="1"/>
    <col min="14096" max="14096" width="9.42578125" style="49" bestFit="1" customWidth="1"/>
    <col min="14097" max="14336" width="9.140625" style="49"/>
    <col min="14337" max="14337" width="9.5703125" style="49" customWidth="1"/>
    <col min="14338" max="14338" width="12" style="49" bestFit="1" customWidth="1"/>
    <col min="14339" max="14339" width="5.7109375" style="49" customWidth="1"/>
    <col min="14340" max="14340" width="72" style="49" customWidth="1"/>
    <col min="14341" max="14342" width="0" style="49" hidden="1" customWidth="1"/>
    <col min="14343" max="14343" width="20.140625" style="49" customWidth="1"/>
    <col min="14344" max="14344" width="15.42578125" style="49" customWidth="1"/>
    <col min="14345" max="14345" width="14.5703125" style="49" customWidth="1"/>
    <col min="14346" max="14347" width="15.42578125" style="49" bestFit="1" customWidth="1"/>
    <col min="14348" max="14348" width="11.7109375" style="49" bestFit="1" customWidth="1"/>
    <col min="14349" max="14349" width="15.42578125" style="49" bestFit="1" customWidth="1"/>
    <col min="14350" max="14350" width="9.42578125" style="49" bestFit="1" customWidth="1"/>
    <col min="14351" max="14351" width="15.42578125" style="49" bestFit="1" customWidth="1"/>
    <col min="14352" max="14352" width="9.42578125" style="49" bestFit="1" customWidth="1"/>
    <col min="14353" max="14592" width="9.140625" style="49"/>
    <col min="14593" max="14593" width="9.5703125" style="49" customWidth="1"/>
    <col min="14594" max="14594" width="12" style="49" bestFit="1" customWidth="1"/>
    <col min="14595" max="14595" width="5.7109375" style="49" customWidth="1"/>
    <col min="14596" max="14596" width="72" style="49" customWidth="1"/>
    <col min="14597" max="14598" width="0" style="49" hidden="1" customWidth="1"/>
    <col min="14599" max="14599" width="20.140625" style="49" customWidth="1"/>
    <col min="14600" max="14600" width="15.42578125" style="49" customWidth="1"/>
    <col min="14601" max="14601" width="14.5703125" style="49" customWidth="1"/>
    <col min="14602" max="14603" width="15.42578125" style="49" bestFit="1" customWidth="1"/>
    <col min="14604" max="14604" width="11.7109375" style="49" bestFit="1" customWidth="1"/>
    <col min="14605" max="14605" width="15.42578125" style="49" bestFit="1" customWidth="1"/>
    <col min="14606" max="14606" width="9.42578125" style="49" bestFit="1" customWidth="1"/>
    <col min="14607" max="14607" width="15.42578125" style="49" bestFit="1" customWidth="1"/>
    <col min="14608" max="14608" width="9.42578125" style="49" bestFit="1" customWidth="1"/>
    <col min="14609" max="14848" width="9.140625" style="49"/>
    <col min="14849" max="14849" width="9.5703125" style="49" customWidth="1"/>
    <col min="14850" max="14850" width="12" style="49" bestFit="1" customWidth="1"/>
    <col min="14851" max="14851" width="5.7109375" style="49" customWidth="1"/>
    <col min="14852" max="14852" width="72" style="49" customWidth="1"/>
    <col min="14853" max="14854" width="0" style="49" hidden="1" customWidth="1"/>
    <col min="14855" max="14855" width="20.140625" style="49" customWidth="1"/>
    <col min="14856" max="14856" width="15.42578125" style="49" customWidth="1"/>
    <col min="14857" max="14857" width="14.5703125" style="49" customWidth="1"/>
    <col min="14858" max="14859" width="15.42578125" style="49" bestFit="1" customWidth="1"/>
    <col min="14860" max="14860" width="11.7109375" style="49" bestFit="1" customWidth="1"/>
    <col min="14861" max="14861" width="15.42578125" style="49" bestFit="1" customWidth="1"/>
    <col min="14862" max="14862" width="9.42578125" style="49" bestFit="1" customWidth="1"/>
    <col min="14863" max="14863" width="15.42578125" style="49" bestFit="1" customWidth="1"/>
    <col min="14864" max="14864" width="9.42578125" style="49" bestFit="1" customWidth="1"/>
    <col min="14865" max="15104" width="9.140625" style="49"/>
    <col min="15105" max="15105" width="9.5703125" style="49" customWidth="1"/>
    <col min="15106" max="15106" width="12" style="49" bestFit="1" customWidth="1"/>
    <col min="15107" max="15107" width="5.7109375" style="49" customWidth="1"/>
    <col min="15108" max="15108" width="72" style="49" customWidth="1"/>
    <col min="15109" max="15110" width="0" style="49" hidden="1" customWidth="1"/>
    <col min="15111" max="15111" width="20.140625" style="49" customWidth="1"/>
    <col min="15112" max="15112" width="15.42578125" style="49" customWidth="1"/>
    <col min="15113" max="15113" width="14.5703125" style="49" customWidth="1"/>
    <col min="15114" max="15115" width="15.42578125" style="49" bestFit="1" customWidth="1"/>
    <col min="15116" max="15116" width="11.7109375" style="49" bestFit="1" customWidth="1"/>
    <col min="15117" max="15117" width="15.42578125" style="49" bestFit="1" customWidth="1"/>
    <col min="15118" max="15118" width="9.42578125" style="49" bestFit="1" customWidth="1"/>
    <col min="15119" max="15119" width="15.42578125" style="49" bestFit="1" customWidth="1"/>
    <col min="15120" max="15120" width="9.42578125" style="49" bestFit="1" customWidth="1"/>
    <col min="15121" max="15360" width="9.140625" style="49"/>
    <col min="15361" max="15361" width="9.5703125" style="49" customWidth="1"/>
    <col min="15362" max="15362" width="12" style="49" bestFit="1" customWidth="1"/>
    <col min="15363" max="15363" width="5.7109375" style="49" customWidth="1"/>
    <col min="15364" max="15364" width="72" style="49" customWidth="1"/>
    <col min="15365" max="15366" width="0" style="49" hidden="1" customWidth="1"/>
    <col min="15367" max="15367" width="20.140625" style="49" customWidth="1"/>
    <col min="15368" max="15368" width="15.42578125" style="49" customWidth="1"/>
    <col min="15369" max="15369" width="14.5703125" style="49" customWidth="1"/>
    <col min="15370" max="15371" width="15.42578125" style="49" bestFit="1" customWidth="1"/>
    <col min="15372" max="15372" width="11.7109375" style="49" bestFit="1" customWidth="1"/>
    <col min="15373" max="15373" width="15.42578125" style="49" bestFit="1" customWidth="1"/>
    <col min="15374" max="15374" width="9.42578125" style="49" bestFit="1" customWidth="1"/>
    <col min="15375" max="15375" width="15.42578125" style="49" bestFit="1" customWidth="1"/>
    <col min="15376" max="15376" width="9.42578125" style="49" bestFit="1" customWidth="1"/>
    <col min="15377" max="15616" width="9.140625" style="49"/>
    <col min="15617" max="15617" width="9.5703125" style="49" customWidth="1"/>
    <col min="15618" max="15618" width="12" style="49" bestFit="1" customWidth="1"/>
    <col min="15619" max="15619" width="5.7109375" style="49" customWidth="1"/>
    <col min="15620" max="15620" width="72" style="49" customWidth="1"/>
    <col min="15621" max="15622" width="0" style="49" hidden="1" customWidth="1"/>
    <col min="15623" max="15623" width="20.140625" style="49" customWidth="1"/>
    <col min="15624" max="15624" width="15.42578125" style="49" customWidth="1"/>
    <col min="15625" max="15625" width="14.5703125" style="49" customWidth="1"/>
    <col min="15626" max="15627" width="15.42578125" style="49" bestFit="1" customWidth="1"/>
    <col min="15628" max="15628" width="11.7109375" style="49" bestFit="1" customWidth="1"/>
    <col min="15629" max="15629" width="15.42578125" style="49" bestFit="1" customWidth="1"/>
    <col min="15630" max="15630" width="9.42578125" style="49" bestFit="1" customWidth="1"/>
    <col min="15631" max="15631" width="15.42578125" style="49" bestFit="1" customWidth="1"/>
    <col min="15632" max="15632" width="9.42578125" style="49" bestFit="1" customWidth="1"/>
    <col min="15633" max="15872" width="9.140625" style="49"/>
    <col min="15873" max="15873" width="9.5703125" style="49" customWidth="1"/>
    <col min="15874" max="15874" width="12" style="49" bestFit="1" customWidth="1"/>
    <col min="15875" max="15875" width="5.7109375" style="49" customWidth="1"/>
    <col min="15876" max="15876" width="72" style="49" customWidth="1"/>
    <col min="15877" max="15878" width="0" style="49" hidden="1" customWidth="1"/>
    <col min="15879" max="15879" width="20.140625" style="49" customWidth="1"/>
    <col min="15880" max="15880" width="15.42578125" style="49" customWidth="1"/>
    <col min="15881" max="15881" width="14.5703125" style="49" customWidth="1"/>
    <col min="15882" max="15883" width="15.42578125" style="49" bestFit="1" customWidth="1"/>
    <col min="15884" max="15884" width="11.7109375" style="49" bestFit="1" customWidth="1"/>
    <col min="15885" max="15885" width="15.42578125" style="49" bestFit="1" customWidth="1"/>
    <col min="15886" max="15886" width="9.42578125" style="49" bestFit="1" customWidth="1"/>
    <col min="15887" max="15887" width="15.42578125" style="49" bestFit="1" customWidth="1"/>
    <col min="15888" max="15888" width="9.42578125" style="49" bestFit="1" customWidth="1"/>
    <col min="15889" max="16128" width="9.140625" style="49"/>
    <col min="16129" max="16129" width="9.5703125" style="49" customWidth="1"/>
    <col min="16130" max="16130" width="12" style="49" bestFit="1" customWidth="1"/>
    <col min="16131" max="16131" width="5.7109375" style="49" customWidth="1"/>
    <col min="16132" max="16132" width="72" style="49" customWidth="1"/>
    <col min="16133" max="16134" width="0" style="49" hidden="1" customWidth="1"/>
    <col min="16135" max="16135" width="20.140625" style="49" customWidth="1"/>
    <col min="16136" max="16136" width="15.42578125" style="49" customWidth="1"/>
    <col min="16137" max="16137" width="14.5703125" style="49" customWidth="1"/>
    <col min="16138" max="16139" width="15.42578125" style="49" bestFit="1" customWidth="1"/>
    <col min="16140" max="16140" width="11.7109375" style="49" bestFit="1" customWidth="1"/>
    <col min="16141" max="16141" width="15.42578125" style="49" bestFit="1" customWidth="1"/>
    <col min="16142" max="16142" width="9.42578125" style="49" bestFit="1" customWidth="1"/>
    <col min="16143" max="16143" width="15.42578125" style="49" bestFit="1" customWidth="1"/>
    <col min="16144" max="16144" width="9.42578125" style="49" bestFit="1" customWidth="1"/>
    <col min="16145" max="16384" width="9.140625" style="49"/>
  </cols>
  <sheetData>
    <row r="1" spans="1:17" ht="16.5">
      <c r="A1" s="47" t="s">
        <v>16</v>
      </c>
      <c r="B1" s="48"/>
      <c r="C1" s="48"/>
      <c r="D1" s="48"/>
      <c r="E1" s="48"/>
      <c r="F1" s="48"/>
      <c r="G1" s="48"/>
      <c r="H1" s="48"/>
      <c r="I1" s="48"/>
    </row>
    <row r="2" spans="1:17" ht="16.5">
      <c r="A2" s="50"/>
      <c r="F2" s="49"/>
    </row>
    <row r="3" spans="1:17" ht="15.75">
      <c r="A3" s="51" t="s">
        <v>17</v>
      </c>
      <c r="B3" s="51"/>
      <c r="C3" s="51"/>
      <c r="D3" s="51"/>
      <c r="E3" s="51"/>
      <c r="F3" s="51"/>
      <c r="G3" s="51"/>
      <c r="H3" s="51"/>
      <c r="I3" s="51"/>
    </row>
    <row r="4" spans="1:17" ht="15.75">
      <c r="A4" s="52"/>
      <c r="F4" s="49"/>
      <c r="G4" s="53"/>
      <c r="H4" s="53"/>
      <c r="I4" s="53"/>
    </row>
    <row r="5" spans="1:17">
      <c r="F5" s="49"/>
      <c r="G5" s="54"/>
      <c r="H5" s="54"/>
      <c r="I5" s="54"/>
    </row>
    <row r="6" spans="1:17" s="57" customFormat="1" ht="28.5">
      <c r="A6" s="55" t="s">
        <v>18</v>
      </c>
      <c r="B6" s="55" t="s">
        <v>19</v>
      </c>
      <c r="C6" s="55" t="s">
        <v>20</v>
      </c>
      <c r="D6" s="55" t="s">
        <v>21</v>
      </c>
      <c r="E6" s="56"/>
      <c r="F6" s="56"/>
      <c r="G6" s="56" t="str">
        <f>CONCATENATE("Plan za ",RIGHT(G9,5))</f>
        <v>Plan za 2023.</v>
      </c>
      <c r="H6" s="56" t="str">
        <f>CONCATENATE("Projekcija za ",RIGHT(H9,5))</f>
        <v>Projekcija za 2024.</v>
      </c>
      <c r="I6" s="56" t="str">
        <f>CONCATENATE("Projekcija za ",RIGHT(I9,5))</f>
        <v>Projekcija za 2025.</v>
      </c>
    </row>
    <row r="7" spans="1:17" s="61" customFormat="1" ht="11.25">
      <c r="A7" s="58">
        <v>1</v>
      </c>
      <c r="B7" s="58">
        <v>2</v>
      </c>
      <c r="C7" s="58">
        <v>3</v>
      </c>
      <c r="D7" s="58">
        <v>4</v>
      </c>
      <c r="E7" s="59"/>
      <c r="F7" s="59"/>
      <c r="G7" s="60">
        <v>5</v>
      </c>
      <c r="H7" s="60">
        <v>6</v>
      </c>
      <c r="I7" s="60">
        <v>7</v>
      </c>
    </row>
    <row r="8" spans="1:17" s="61" customFormat="1" ht="15">
      <c r="A8" s="62"/>
      <c r="B8" s="62"/>
      <c r="C8" s="62"/>
      <c r="D8" s="63" t="s">
        <v>4</v>
      </c>
      <c r="E8" s="64"/>
      <c r="F8" s="64"/>
      <c r="G8" s="65">
        <f>IF(ISBLANK([4]List2!B3),"",[4]List2!B3)</f>
        <v>1095736742</v>
      </c>
      <c r="H8" s="65">
        <f>IF(ISBLANK([4]List2!C3),"",[4]List2!C3)</f>
        <v>1161745467</v>
      </c>
      <c r="I8" s="65">
        <f>IF(ISBLANK([4]List2!D3),"",[4]List2!D3)</f>
        <v>1191735111</v>
      </c>
    </row>
    <row r="9" spans="1:17" ht="38.25" hidden="1">
      <c r="A9" s="66" t="str">
        <f>IF(ISNUMBER(SEARCH("XXX", E9)),LEFT(E9, LEN(E9)-3),"")</f>
        <v/>
      </c>
      <c r="B9" s="67" t="str">
        <f>IF(ISNUMBER(SEARCH("YYY", E9)),LEFT(E9, LEN(E9)-3),"")</f>
        <v/>
      </c>
      <c r="C9" s="67" t="str">
        <f>IF(ISNUMBER(VALUE(E9)),E9,"")</f>
        <v/>
      </c>
      <c r="D9" s="67" t="str">
        <f>IF(ISNUMBER(SEARCH("XXX", E9)),VLOOKUP(CONCATENATE("DRRH/",LEFT(E9, LEN(E9)-3)),[4]List1!A$2:B$100,2,FALSE),IF(ISNUMBER(SEARCH("YYY", E9)),VLOOKUP(CONCATENATE("DRRH/",LEFT(E9, LEN(E9)-3)),[4]List1!C$2:D$100,2,FALSE),F9))</f>
        <v/>
      </c>
      <c r="E9" s="68" t="s">
        <v>22</v>
      </c>
      <c r="F9" s="68" t="s">
        <v>22</v>
      </c>
      <c r="G9" s="69" t="s">
        <v>23</v>
      </c>
      <c r="H9" s="69" t="s">
        <v>24</v>
      </c>
      <c r="I9" s="69" t="s">
        <v>25</v>
      </c>
      <c r="J9" s="64"/>
      <c r="K9" s="64"/>
      <c r="L9" s="64"/>
      <c r="M9" s="64"/>
      <c r="N9" s="64"/>
    </row>
    <row r="10" spans="1:17" ht="15" hidden="1">
      <c r="A10" s="70" t="str">
        <f>IF(LEN(TRIM(E10)) = 1, TRIM(E10), "" )</f>
        <v/>
      </c>
      <c r="B10" s="71" t="str">
        <f>IF(LEN(TRIM(E10)) = 2, TRIM(E10), "" )</f>
        <v/>
      </c>
      <c r="C10" s="71" t="str">
        <f>IF(LEN(TRIM(E10)) = 3, TRIM(E10), "" )</f>
        <v/>
      </c>
      <c r="D10" s="71" t="str">
        <f>IF(LEN(TRIM(E10)) = 4, TRIM(E10), "" )</f>
        <v/>
      </c>
      <c r="E10" s="68" t="s">
        <v>26</v>
      </c>
      <c r="F10" s="68" t="s">
        <v>22</v>
      </c>
      <c r="G10" s="72" t="s">
        <v>27</v>
      </c>
      <c r="H10" s="72" t="s">
        <v>27</v>
      </c>
      <c r="I10" s="72" t="s">
        <v>27</v>
      </c>
      <c r="J10" s="73"/>
      <c r="K10" s="73"/>
      <c r="L10" s="64"/>
      <c r="M10" s="64"/>
      <c r="N10" s="64"/>
    </row>
    <row r="11" spans="1:17" ht="15">
      <c r="A11" s="74" t="str">
        <f t="shared" ref="A11:A28" si="0">IF(ISNUMBER(SEARCH("XXX", E11)),LEFT(E11, LEN(E11)-3),"")</f>
        <v>6</v>
      </c>
      <c r="B11" s="75" t="str">
        <f t="shared" ref="B11:B28" si="1">IF(ISNUMBER(SEARCH("YYY", E11)),LEFT(E11, LEN(E11)-3),"")</f>
        <v/>
      </c>
      <c r="C11" s="75" t="str">
        <f t="shared" ref="C11:C28" si="2">IF(ISNUMBER(VALUE(E11)),E11,"")</f>
        <v/>
      </c>
      <c r="D11" s="75" t="str">
        <f>IF(ISNUMBER(SEARCH("XXX", E11)),VLOOKUP(CONCATENATE("DRRH/",LEFT(E11, LEN(E11)-3)),[4]List1!A$2:B$100,2,FALSE),IF(ISNUMBER(SEARCH("YYY", E11)),VLOOKUP(CONCATENATE("DRRH/",LEFT(E11, LEN(E11)-3)),[4]List1!C$2:D$100,2,FALSE),F11))</f>
        <v>Prihodi poslovanja</v>
      </c>
      <c r="E11" s="76" t="s">
        <v>28</v>
      </c>
      <c r="F11" s="76" t="s">
        <v>22</v>
      </c>
      <c r="G11" s="77">
        <v>1095736742</v>
      </c>
      <c r="H11" s="77">
        <v>1161745467</v>
      </c>
      <c r="I11" s="77">
        <v>1191735111</v>
      </c>
      <c r="J11" s="78"/>
      <c r="K11" s="78"/>
      <c r="L11" s="64"/>
      <c r="M11" s="64"/>
      <c r="N11" s="64"/>
    </row>
    <row r="12" spans="1:17">
      <c r="A12" s="74" t="str">
        <f t="shared" si="0"/>
        <v/>
      </c>
      <c r="B12" s="75" t="str">
        <f t="shared" si="1"/>
        <v>63</v>
      </c>
      <c r="C12" s="75" t="str">
        <f t="shared" si="2"/>
        <v/>
      </c>
      <c r="D12" s="75" t="str">
        <f>IF(ISNUMBER(SEARCH("XXX", E12)),VLOOKUP(CONCATENATE("DRRH/",LEFT(E12, LEN(E12)-3)),[4]List1!A$2:B$100,2,FALSE),IF(ISNUMBER(SEARCH("YYY", E12)),VLOOKUP(CONCATENATE("DRRH/",LEFT(E12, LEN(E12)-3)),[4]List1!C$2:D$100,2,FALSE),F12))</f>
        <v>Pomoći iz inozemstva (darovnice) i od subjekata unutar općeg proračuna</v>
      </c>
      <c r="E12" s="79" t="s">
        <v>29</v>
      </c>
      <c r="F12" s="79" t="s">
        <v>22</v>
      </c>
      <c r="G12" s="77">
        <v>867835230</v>
      </c>
      <c r="H12" s="77">
        <v>931395454</v>
      </c>
      <c r="I12" s="77">
        <v>962002747</v>
      </c>
      <c r="J12" s="78"/>
      <c r="K12" s="78"/>
      <c r="L12" s="78"/>
      <c r="M12" s="78"/>
      <c r="N12" s="78"/>
      <c r="O12" s="80"/>
      <c r="P12" s="80"/>
      <c r="Q12" s="80"/>
    </row>
    <row r="13" spans="1:17">
      <c r="A13" s="81" t="str">
        <f t="shared" si="0"/>
        <v/>
      </c>
      <c r="B13" s="82" t="str">
        <f t="shared" si="1"/>
        <v/>
      </c>
      <c r="C13" s="82" t="str">
        <f t="shared" si="2"/>
        <v>51</v>
      </c>
      <c r="D13" s="82" t="str">
        <f>IF(ISNUMBER(SEARCH("XXX", E13)),VLOOKUP(CONCATENATE("DRRH/",LEFT(E13, LEN(E13)-3)),[4]List1!A$2:B$100,2,FALSE),IF(ISNUMBER(SEARCH("YYY", E13)),VLOOKUP(CONCATENATE("DRRH/",LEFT(E13, LEN(E13)-3)),[4]List1!C$2:D$100,2,FALSE),F13))</f>
        <v>Pomoći EU</v>
      </c>
      <c r="E13" s="83" t="s">
        <v>30</v>
      </c>
      <c r="F13" s="84" t="s">
        <v>31</v>
      </c>
      <c r="G13" s="85">
        <v>707148</v>
      </c>
      <c r="H13" s="85">
        <v>643361</v>
      </c>
      <c r="I13" s="85">
        <v>643361</v>
      </c>
      <c r="J13" s="73"/>
      <c r="K13" s="73"/>
      <c r="L13" s="78"/>
      <c r="M13" s="78"/>
      <c r="N13" s="78"/>
      <c r="O13" s="80"/>
      <c r="P13" s="80"/>
      <c r="Q13" s="80"/>
    </row>
    <row r="14" spans="1:17">
      <c r="A14" s="81" t="str">
        <f t="shared" si="0"/>
        <v/>
      </c>
      <c r="B14" s="82" t="str">
        <f t="shared" si="1"/>
        <v/>
      </c>
      <c r="C14" s="82" t="str">
        <f t="shared" si="2"/>
        <v>52</v>
      </c>
      <c r="D14" s="82" t="str">
        <f>IF(ISNUMBER(SEARCH("XXX", E14)),VLOOKUP(CONCATENATE("DRRH/",LEFT(E14, LEN(E14)-3)),[4]List1!A$2:B$100,2,FALSE),IF(ISNUMBER(SEARCH("YYY", E14)),VLOOKUP(CONCATENATE("DRRH/",LEFT(E14, LEN(E14)-3)),[4]List1!C$2:D$100,2,FALSE),F14))</f>
        <v>Ostale pomoći</v>
      </c>
      <c r="E14" s="83" t="s">
        <v>32</v>
      </c>
      <c r="F14" s="84" t="s">
        <v>33</v>
      </c>
      <c r="G14" s="85">
        <v>265445</v>
      </c>
      <c r="H14" s="85">
        <v>199084</v>
      </c>
      <c r="I14" s="85"/>
      <c r="J14" s="73"/>
      <c r="K14" s="73"/>
      <c r="L14" s="78"/>
      <c r="M14" s="78"/>
      <c r="N14" s="78"/>
      <c r="O14" s="80"/>
      <c r="P14" s="80"/>
      <c r="Q14" s="80"/>
    </row>
    <row r="15" spans="1:17" s="86" customFormat="1">
      <c r="A15" s="81" t="str">
        <f t="shared" si="0"/>
        <v/>
      </c>
      <c r="B15" s="82" t="str">
        <f t="shared" si="1"/>
        <v/>
      </c>
      <c r="C15" s="82" t="str">
        <f t="shared" si="2"/>
        <v>55</v>
      </c>
      <c r="D15" s="82" t="str">
        <f>IF(ISNUMBER(SEARCH("XXX", E15)),VLOOKUP(CONCATENATE("DRRH/",LEFT(E15, LEN(E15)-3)),[4]List1!A$2:B$100,2,FALSE),IF(ISNUMBER(SEARCH("YYY", E15)),VLOOKUP(CONCATENATE("DRRH/",LEFT(E15, LEN(E15)-3)),[4]List1!C$2:D$100,2,FALSE),F15))</f>
        <v>Refundacije iz pomoći EU</v>
      </c>
      <c r="E15" s="83" t="s">
        <v>34</v>
      </c>
      <c r="F15" s="84" t="s">
        <v>35</v>
      </c>
      <c r="G15" s="85">
        <v>457527495</v>
      </c>
      <c r="H15" s="85">
        <v>398068270</v>
      </c>
      <c r="I15" s="85">
        <v>398283670</v>
      </c>
      <c r="J15" s="73"/>
      <c r="K15" s="73"/>
      <c r="L15" s="78"/>
      <c r="M15" s="78"/>
      <c r="N15" s="78"/>
      <c r="O15" s="80"/>
      <c r="P15" s="80"/>
      <c r="Q15" s="80"/>
    </row>
    <row r="16" spans="1:17">
      <c r="A16" s="81" t="str">
        <f t="shared" si="0"/>
        <v/>
      </c>
      <c r="B16" s="82" t="str">
        <f t="shared" si="1"/>
        <v/>
      </c>
      <c r="C16" s="82" t="str">
        <f t="shared" si="2"/>
        <v>56</v>
      </c>
      <c r="D16" s="82" t="str">
        <f>IF(ISNUMBER(SEARCH("XXX", E16)),VLOOKUP(CONCATENATE("DRRH/",LEFT(E16, LEN(E16)-3)),[4]List1!A$2:B$100,2,FALSE),IF(ISNUMBER(SEARCH("YYY", E16)),VLOOKUP(CONCATENATE("DRRH/",LEFT(E16, LEN(E16)-3)),[4]List1!C$2:D$100,2,FALSE),F16))</f>
        <v>Fondovi EU</v>
      </c>
      <c r="E16" s="83" t="s">
        <v>36</v>
      </c>
      <c r="F16" s="84" t="s">
        <v>37</v>
      </c>
      <c r="G16" s="85">
        <v>389302514</v>
      </c>
      <c r="H16" s="85">
        <v>490298354</v>
      </c>
      <c r="I16" s="85">
        <v>534673035</v>
      </c>
      <c r="J16" s="73"/>
      <c r="K16" s="73"/>
      <c r="L16" s="78"/>
      <c r="M16" s="78"/>
      <c r="N16" s="78"/>
      <c r="O16" s="80"/>
      <c r="P16" s="80"/>
      <c r="Q16" s="80"/>
    </row>
    <row r="17" spans="1:17">
      <c r="A17" s="81" t="str">
        <f t="shared" si="0"/>
        <v/>
      </c>
      <c r="B17" s="82" t="str">
        <f t="shared" si="1"/>
        <v/>
      </c>
      <c r="C17" s="82" t="str">
        <f t="shared" si="2"/>
        <v>58</v>
      </c>
      <c r="D17" s="82" t="str">
        <f>IF(ISNUMBER(SEARCH("XXX", E17)),VLOOKUP(CONCATENATE("DRRH/",LEFT(E17, LEN(E17)-3)),[4]List1!A$2:B$100,2,FALSE),IF(ISNUMBER(SEARCH("YYY", E17)),VLOOKUP(CONCATENATE("DRRH/",LEFT(E17, LEN(E17)-3)),[4]List1!C$2:D$100,2,FALSE),F17))</f>
        <v>Instrumenti EU nove generacije</v>
      </c>
      <c r="E17" s="83" t="s">
        <v>38</v>
      </c>
      <c r="F17" s="84" t="s">
        <v>39</v>
      </c>
      <c r="G17" s="85">
        <v>20032628</v>
      </c>
      <c r="H17" s="85">
        <v>42186385</v>
      </c>
      <c r="I17" s="85">
        <v>28402681</v>
      </c>
      <c r="J17" s="73"/>
      <c r="K17" s="73"/>
      <c r="L17" s="78"/>
      <c r="M17" s="78"/>
      <c r="N17" s="78"/>
      <c r="O17" s="80"/>
      <c r="P17" s="80"/>
      <c r="Q17" s="80"/>
    </row>
    <row r="18" spans="1:17">
      <c r="A18" s="74" t="str">
        <f t="shared" si="0"/>
        <v/>
      </c>
      <c r="B18" s="75" t="str">
        <f t="shared" si="1"/>
        <v>64</v>
      </c>
      <c r="C18" s="75" t="str">
        <f t="shared" si="2"/>
        <v/>
      </c>
      <c r="D18" s="75" t="str">
        <f>IF(ISNUMBER(SEARCH("XXX", E18)),VLOOKUP(CONCATENATE("DRRH/",LEFT(E18, LEN(E18)-3)),[4]List1!A$2:B$100,2,FALSE),IF(ISNUMBER(SEARCH("YYY", E18)),VLOOKUP(CONCATENATE("DRRH/",LEFT(E18, LEN(E18)-3)),[4]List1!C$2:D$100,2,FALSE),F18))</f>
        <v>Prihodi od imovine</v>
      </c>
      <c r="E18" s="79" t="s">
        <v>40</v>
      </c>
      <c r="F18" s="79" t="s">
        <v>22</v>
      </c>
      <c r="G18" s="77">
        <v>2123565</v>
      </c>
      <c r="H18" s="77">
        <v>2123565</v>
      </c>
      <c r="I18" s="77">
        <v>2123565</v>
      </c>
      <c r="J18" s="80"/>
      <c r="K18" s="80"/>
    </row>
    <row r="19" spans="1:17">
      <c r="A19" s="81" t="str">
        <f t="shared" si="0"/>
        <v/>
      </c>
      <c r="B19" s="82" t="str">
        <f t="shared" si="1"/>
        <v/>
      </c>
      <c r="C19" s="82" t="str">
        <f t="shared" si="2"/>
        <v>43</v>
      </c>
      <c r="D19" s="82" t="str">
        <f>IF(ISNUMBER(SEARCH("XXX", E19)),VLOOKUP(CONCATENATE("DRRH/",LEFT(E19, LEN(E19)-3)),[4]List1!A$2:B$100,2,FALSE),IF(ISNUMBER(SEARCH("YYY", E19)),VLOOKUP(CONCATENATE("DRRH/",LEFT(E19, LEN(E19)-3)),[4]List1!C$2:D$100,2,FALSE),F19))</f>
        <v>Ostali prihodi za posebne namjene</v>
      </c>
      <c r="E19" s="87" t="s">
        <v>43</v>
      </c>
      <c r="F19" s="88" t="s">
        <v>44</v>
      </c>
      <c r="G19" s="89">
        <v>2123565</v>
      </c>
      <c r="H19" s="89">
        <v>2123565</v>
      </c>
      <c r="I19" s="89">
        <v>2123565</v>
      </c>
      <c r="J19" s="90"/>
      <c r="K19" s="90"/>
    </row>
    <row r="20" spans="1:17" ht="25.5">
      <c r="A20" s="74" t="str">
        <f t="shared" si="0"/>
        <v/>
      </c>
      <c r="B20" s="75" t="str">
        <f t="shared" si="1"/>
        <v>65</v>
      </c>
      <c r="C20" s="75" t="str">
        <f t="shared" si="2"/>
        <v/>
      </c>
      <c r="D20" s="75" t="str">
        <f>IF(ISNUMBER(SEARCH("XXX", E20)),VLOOKUP(CONCATENATE("DRRH/",LEFT(E20, LEN(E20)-3)),[4]List1!A$2:B$100,2,FALSE),IF(ISNUMBER(SEARCH("YYY", E20)),VLOOKUP(CONCATENATE("DRRH/",LEFT(E20, LEN(E20)-3)),[4]List1!C$2:D$100,2,FALSE),F20))</f>
        <v>Prihodi od upravnih i administrativnih pristojbi, pristojbi po posebnim propisima i naknada</v>
      </c>
      <c r="E20" s="79" t="s">
        <v>45</v>
      </c>
      <c r="F20" s="79" t="s">
        <v>22</v>
      </c>
      <c r="G20" s="77">
        <v>15783986</v>
      </c>
      <c r="H20" s="77">
        <v>15783986</v>
      </c>
      <c r="I20" s="77">
        <v>15783986</v>
      </c>
      <c r="J20" s="80"/>
      <c r="K20" s="80"/>
    </row>
    <row r="21" spans="1:17">
      <c r="A21" s="81" t="str">
        <f t="shared" si="0"/>
        <v/>
      </c>
      <c r="B21" s="82" t="str">
        <f t="shared" si="1"/>
        <v/>
      </c>
      <c r="C21" s="82" t="str">
        <f t="shared" si="2"/>
        <v>43</v>
      </c>
      <c r="D21" s="82" t="str">
        <f>IF(ISNUMBER(SEARCH("XXX", E21)),VLOOKUP(CONCATENATE("DRRH/",LEFT(E21, LEN(E21)-3)),[4]List1!A$2:B$100,2,FALSE),IF(ISNUMBER(SEARCH("YYY", E21)),VLOOKUP(CONCATENATE("DRRH/",LEFT(E21, LEN(E21)-3)),[4]List1!C$2:D$100,2,FALSE),F21))</f>
        <v>Ostali prihodi za posebne namjene</v>
      </c>
      <c r="E21" s="87" t="s">
        <v>43</v>
      </c>
      <c r="F21" s="88" t="s">
        <v>44</v>
      </c>
      <c r="G21" s="89">
        <v>15783986</v>
      </c>
      <c r="H21" s="89">
        <v>15783986</v>
      </c>
      <c r="I21" s="89">
        <v>15783986</v>
      </c>
      <c r="J21" s="90"/>
      <c r="K21" s="90"/>
    </row>
    <row r="22" spans="1:17">
      <c r="A22" s="74" t="str">
        <f t="shared" si="0"/>
        <v/>
      </c>
      <c r="B22" s="75" t="str">
        <f t="shared" si="1"/>
        <v>66</v>
      </c>
      <c r="C22" s="75" t="str">
        <f t="shared" si="2"/>
        <v/>
      </c>
      <c r="D22" s="75" t="str">
        <f>IF(ISNUMBER(SEARCH("XXX", E22)),VLOOKUP(CONCATENATE("DRRH/",LEFT(E22, LEN(E22)-3)),[4]List1!A$2:B$100,2,FALSE),IF(ISNUMBER(SEARCH("YYY", E22)),VLOOKUP(CONCATENATE("DRRH/",LEFT(E22, LEN(E22)-3)),[4]List1!C$2:D$100,2,FALSE),F22))</f>
        <v>Prihodi od prodaje proizvoda i robe te pruženih usluga i prihodi od donacija</v>
      </c>
      <c r="E22" s="79" t="s">
        <v>46</v>
      </c>
      <c r="F22" s="79" t="s">
        <v>22</v>
      </c>
      <c r="G22" s="77">
        <v>126087</v>
      </c>
      <c r="H22" s="77">
        <v>126087</v>
      </c>
      <c r="I22" s="77">
        <v>126087</v>
      </c>
      <c r="J22" s="86"/>
      <c r="K22" s="86"/>
    </row>
    <row r="23" spans="1:17">
      <c r="A23" s="81" t="str">
        <f t="shared" si="0"/>
        <v/>
      </c>
      <c r="B23" s="82" t="str">
        <f t="shared" si="1"/>
        <v/>
      </c>
      <c r="C23" s="82" t="str">
        <f t="shared" si="2"/>
        <v>31</v>
      </c>
      <c r="D23" s="82" t="str">
        <f>IF(ISNUMBER(SEARCH("XXX", E23)),VLOOKUP(CONCATENATE("DRRH/",LEFT(E23, LEN(E23)-3)),[4]List1!A$2:B$100,2,FALSE),IF(ISNUMBER(SEARCH("YYY", E23)),VLOOKUP(CONCATENATE("DRRH/",LEFT(E23, LEN(E23)-3)),[4]List1!C$2:D$100,2,FALSE),F23))</f>
        <v>Vlastiti prihodi</v>
      </c>
      <c r="E23" s="87" t="s">
        <v>41</v>
      </c>
      <c r="F23" s="88" t="s">
        <v>42</v>
      </c>
      <c r="G23" s="89">
        <v>126087</v>
      </c>
      <c r="H23" s="89">
        <v>126087</v>
      </c>
      <c r="I23" s="89">
        <v>126087</v>
      </c>
      <c r="J23" s="90"/>
      <c r="K23" s="90"/>
    </row>
    <row r="24" spans="1:17">
      <c r="A24" s="74" t="str">
        <f t="shared" si="0"/>
        <v/>
      </c>
      <c r="B24" s="75" t="str">
        <f t="shared" si="1"/>
        <v>67</v>
      </c>
      <c r="C24" s="75" t="str">
        <f t="shared" si="2"/>
        <v/>
      </c>
      <c r="D24" s="75" t="str">
        <f>IF(ISNUMBER(SEARCH("XXX", E24)),VLOOKUP(CONCATENATE("DRRH/",LEFT(E24, LEN(E24)-3)),[4]List1!A$2:B$100,2,FALSE),IF(ISNUMBER(SEARCH("YYY", E24)),VLOOKUP(CONCATENATE("DRRH/",LEFT(E24, LEN(E24)-3)),[4]List1!C$2:D$100,2,FALSE),F24))</f>
        <v>Prihodi iz proračuna</v>
      </c>
      <c r="E24" s="79" t="s">
        <v>49</v>
      </c>
      <c r="F24" s="79" t="s">
        <v>22</v>
      </c>
      <c r="G24" s="77">
        <v>209866674</v>
      </c>
      <c r="H24" s="77">
        <v>212315175</v>
      </c>
      <c r="I24" s="77">
        <v>211697526</v>
      </c>
      <c r="J24" s="80"/>
      <c r="K24" s="80"/>
    </row>
    <row r="25" spans="1:17">
      <c r="A25" s="81" t="str">
        <f t="shared" si="0"/>
        <v/>
      </c>
      <c r="B25" s="82" t="str">
        <f t="shared" si="1"/>
        <v/>
      </c>
      <c r="C25" s="82" t="str">
        <f t="shared" si="2"/>
        <v>11</v>
      </c>
      <c r="D25" s="82" t="str">
        <f>IF(ISNUMBER(SEARCH("XXX", E25)),VLOOKUP(CONCATENATE("DRRH/",LEFT(E25, LEN(E25)-3)),[4]List1!A$2:B$100,2,FALSE),IF(ISNUMBER(SEARCH("YYY", E25)),VLOOKUP(CONCATENATE("DRRH/",LEFT(E25, LEN(E25)-3)),[4]List1!C$2:D$100,2,FALSE),F25))</f>
        <v>Opći prihodi i primici</v>
      </c>
      <c r="E25" s="87" t="s">
        <v>50</v>
      </c>
      <c r="F25" s="88" t="s">
        <v>51</v>
      </c>
      <c r="G25" s="89">
        <v>138699450</v>
      </c>
      <c r="H25" s="89">
        <v>122483394</v>
      </c>
      <c r="I25" s="89">
        <v>115752726</v>
      </c>
      <c r="J25" s="90"/>
      <c r="K25" s="90"/>
    </row>
    <row r="26" spans="1:17">
      <c r="A26" s="81" t="str">
        <f t="shared" si="0"/>
        <v/>
      </c>
      <c r="B26" s="82" t="str">
        <f t="shared" si="1"/>
        <v/>
      </c>
      <c r="C26" s="82" t="str">
        <f t="shared" si="2"/>
        <v>12</v>
      </c>
      <c r="D26" s="82" t="str">
        <f>IF(ISNUMBER(SEARCH("XXX", E26)),VLOOKUP(CONCATENATE("DRRH/",LEFT(E26, LEN(E26)-3)),[4]List1!A$2:B$100,2,FALSE),IF(ISNUMBER(SEARCH("YYY", E26)),VLOOKUP(CONCATENATE("DRRH/",LEFT(E26, LEN(E26)-3)),[4]List1!C$2:D$100,2,FALSE),F26))</f>
        <v>Sredstva učešća za pomoći</v>
      </c>
      <c r="E26" s="87" t="s">
        <v>52</v>
      </c>
      <c r="F26" s="88" t="s">
        <v>53</v>
      </c>
      <c r="G26" s="89">
        <v>71167224</v>
      </c>
      <c r="H26" s="89">
        <v>89831781</v>
      </c>
      <c r="I26" s="89">
        <v>95944800</v>
      </c>
      <c r="J26" s="90"/>
      <c r="K26" s="90"/>
    </row>
    <row r="27" spans="1:17">
      <c r="A27" s="74" t="str">
        <f t="shared" si="0"/>
        <v/>
      </c>
      <c r="B27" s="75" t="str">
        <f t="shared" si="1"/>
        <v>68</v>
      </c>
      <c r="C27" s="75" t="str">
        <f t="shared" si="2"/>
        <v/>
      </c>
      <c r="D27" s="75" t="str">
        <f>IF(ISNUMBER(SEARCH("XXX", E27)),VLOOKUP(CONCATENATE("DRRH/",LEFT(E27, LEN(E27)-3)),[4]List1!A$2:B$100,2,FALSE),IF(ISNUMBER(SEARCH("YYY", E27)),VLOOKUP(CONCATENATE("DRRH/",LEFT(E27, LEN(E27)-3)),[4]List1!C$2:D$100,2,FALSE),F27))</f>
        <v>Kazne, upravne mjere i ostali prihodi</v>
      </c>
      <c r="E27" s="79" t="s">
        <v>54</v>
      </c>
      <c r="F27" s="79" t="s">
        <v>22</v>
      </c>
      <c r="G27" s="77">
        <v>1200</v>
      </c>
      <c r="H27" s="77">
        <v>1200</v>
      </c>
      <c r="I27" s="77">
        <v>1200</v>
      </c>
      <c r="J27" s="80"/>
      <c r="K27" s="80"/>
    </row>
    <row r="28" spans="1:17">
      <c r="A28" s="81" t="str">
        <f t="shared" si="0"/>
        <v/>
      </c>
      <c r="B28" s="82" t="str">
        <f t="shared" si="1"/>
        <v/>
      </c>
      <c r="C28" s="82" t="str">
        <f t="shared" si="2"/>
        <v>43</v>
      </c>
      <c r="D28" s="82" t="str">
        <f>IF(ISNUMBER(SEARCH("XXX", E28)),VLOOKUP(CONCATENATE("DRRH/",LEFT(E28, LEN(E28)-3)),[4]List1!A$2:B$100,2,FALSE),IF(ISNUMBER(SEARCH("YYY", E28)),VLOOKUP(CONCATENATE("DRRH/",LEFT(E28, LEN(E28)-3)),[4]List1!C$2:D$100,2,FALSE),F28))</f>
        <v>Ostali prihodi za posebne namjene</v>
      </c>
      <c r="E28" s="87" t="s">
        <v>43</v>
      </c>
      <c r="F28" s="88" t="s">
        <v>44</v>
      </c>
      <c r="G28" s="89">
        <v>1200</v>
      </c>
      <c r="H28" s="89">
        <v>1200</v>
      </c>
      <c r="I28" s="89">
        <v>1200</v>
      </c>
      <c r="J28" s="90"/>
      <c r="K28" s="90"/>
    </row>
    <row r="31" spans="1:17" ht="15.75">
      <c r="A31" s="51" t="s">
        <v>59</v>
      </c>
      <c r="B31" s="51"/>
      <c r="C31" s="51"/>
      <c r="D31" s="51"/>
      <c r="E31" s="51"/>
      <c r="F31" s="51"/>
      <c r="G31" s="51"/>
      <c r="H31" s="51"/>
      <c r="I31" s="51"/>
      <c r="J31" s="91"/>
      <c r="K31" s="91"/>
      <c r="L31" s="91"/>
      <c r="M31" s="91"/>
    </row>
    <row r="35" spans="1:9" ht="25.5">
      <c r="A35" s="92" t="s">
        <v>18</v>
      </c>
      <c r="B35" s="92" t="s">
        <v>19</v>
      </c>
      <c r="C35" s="92" t="s">
        <v>20</v>
      </c>
      <c r="D35" s="92" t="s">
        <v>60</v>
      </c>
      <c r="G35" s="94" t="s">
        <v>61</v>
      </c>
      <c r="H35" s="95" t="s">
        <v>62</v>
      </c>
      <c r="I35" s="95" t="s">
        <v>63</v>
      </c>
    </row>
    <row r="36" spans="1:9">
      <c r="A36" s="58">
        <v>1</v>
      </c>
      <c r="B36" s="58">
        <v>2</v>
      </c>
      <c r="C36" s="58">
        <v>3</v>
      </c>
      <c r="D36" s="58">
        <v>4</v>
      </c>
      <c r="G36" s="96">
        <v>5</v>
      </c>
      <c r="H36" s="96">
        <v>6</v>
      </c>
      <c r="I36" s="96">
        <v>7</v>
      </c>
    </row>
    <row r="37" spans="1:9">
      <c r="A37" s="62"/>
      <c r="B37" s="62"/>
      <c r="C37" s="62"/>
      <c r="D37" s="97" t="s">
        <v>7</v>
      </c>
      <c r="G37" s="65">
        <v>1095736742</v>
      </c>
      <c r="H37" s="65">
        <v>1161745467</v>
      </c>
      <c r="I37" s="65">
        <v>1191735111</v>
      </c>
    </row>
    <row r="38" spans="1:9">
      <c r="A38" s="103"/>
      <c r="B38" s="103"/>
      <c r="C38" s="103"/>
      <c r="D38" s="103"/>
    </row>
    <row r="39" spans="1:9">
      <c r="A39" s="98" t="s">
        <v>64</v>
      </c>
      <c r="B39" s="97" t="s">
        <v>22</v>
      </c>
      <c r="C39" s="97" t="s">
        <v>22</v>
      </c>
      <c r="D39" s="97" t="s">
        <v>65</v>
      </c>
      <c r="G39" s="77">
        <v>1088828871</v>
      </c>
      <c r="H39" s="77">
        <v>1156071551</v>
      </c>
      <c r="I39" s="77">
        <v>1187780862</v>
      </c>
    </row>
    <row r="40" spans="1:9">
      <c r="A40" s="98" t="s">
        <v>22</v>
      </c>
      <c r="B40" s="97" t="s">
        <v>41</v>
      </c>
      <c r="C40" s="97" t="s">
        <v>22</v>
      </c>
      <c r="D40" s="97" t="s">
        <v>66</v>
      </c>
      <c r="G40" s="77">
        <v>24169633</v>
      </c>
      <c r="H40" s="77">
        <v>24122617</v>
      </c>
      <c r="I40" s="77">
        <v>24259986</v>
      </c>
    </row>
    <row r="41" spans="1:9">
      <c r="A41" s="99" t="s">
        <v>22</v>
      </c>
      <c r="B41" s="100" t="s">
        <v>22</v>
      </c>
      <c r="C41" s="100" t="s">
        <v>50</v>
      </c>
      <c r="D41" s="100" t="s">
        <v>67</v>
      </c>
      <c r="G41" s="85">
        <v>15751708</v>
      </c>
      <c r="H41" s="85">
        <v>15751708</v>
      </c>
      <c r="I41" s="85">
        <v>15751708</v>
      </c>
    </row>
    <row r="42" spans="1:9">
      <c r="A42" s="99" t="s">
        <v>22</v>
      </c>
      <c r="B42" s="100" t="s">
        <v>22</v>
      </c>
      <c r="C42" s="100" t="s">
        <v>52</v>
      </c>
      <c r="D42" s="100" t="s">
        <v>68</v>
      </c>
      <c r="G42" s="85">
        <v>829421</v>
      </c>
      <c r="H42" s="85">
        <v>828525</v>
      </c>
      <c r="I42" s="85">
        <v>828525</v>
      </c>
    </row>
    <row r="43" spans="1:9">
      <c r="A43" s="99" t="s">
        <v>22</v>
      </c>
      <c r="B43" s="100" t="s">
        <v>22</v>
      </c>
      <c r="C43" s="100" t="s">
        <v>30</v>
      </c>
      <c r="D43" s="100" t="s">
        <v>70</v>
      </c>
      <c r="G43" s="85">
        <v>73283</v>
      </c>
      <c r="H43" s="85">
        <v>28290</v>
      </c>
      <c r="I43" s="85">
        <v>28290</v>
      </c>
    </row>
    <row r="44" spans="1:9">
      <c r="A44" s="99" t="s">
        <v>22</v>
      </c>
      <c r="B44" s="100" t="s">
        <v>22</v>
      </c>
      <c r="C44" s="100" t="s">
        <v>34</v>
      </c>
      <c r="D44" s="100" t="s">
        <v>72</v>
      </c>
      <c r="G44" s="85">
        <v>141127</v>
      </c>
      <c r="H44" s="85">
        <v>140000</v>
      </c>
      <c r="I44" s="85">
        <v>140000</v>
      </c>
    </row>
    <row r="45" spans="1:9">
      <c r="A45" s="99" t="s">
        <v>22</v>
      </c>
      <c r="B45" s="100" t="s">
        <v>22</v>
      </c>
      <c r="C45" s="100" t="s">
        <v>36</v>
      </c>
      <c r="D45" s="100" t="s">
        <v>73</v>
      </c>
      <c r="G45" s="85">
        <v>7374094</v>
      </c>
      <c r="H45" s="85">
        <v>7374094</v>
      </c>
      <c r="I45" s="85">
        <v>7511463</v>
      </c>
    </row>
    <row r="46" spans="1:9">
      <c r="A46" s="98" t="s">
        <v>22</v>
      </c>
      <c r="B46" s="97" t="s">
        <v>75</v>
      </c>
      <c r="C46" s="97" t="s">
        <v>22</v>
      </c>
      <c r="D46" s="97" t="s">
        <v>76</v>
      </c>
      <c r="G46" s="77">
        <v>54686783</v>
      </c>
      <c r="H46" s="77">
        <v>72320315</v>
      </c>
      <c r="I46" s="77">
        <v>66706165</v>
      </c>
    </row>
    <row r="47" spans="1:9">
      <c r="A47" s="99" t="s">
        <v>22</v>
      </c>
      <c r="B47" s="100" t="s">
        <v>22</v>
      </c>
      <c r="C47" s="100" t="s">
        <v>50</v>
      </c>
      <c r="D47" s="100" t="s">
        <v>67</v>
      </c>
      <c r="G47" s="85">
        <v>38312580</v>
      </c>
      <c r="H47" s="85">
        <v>39712292</v>
      </c>
      <c r="I47" s="85">
        <v>38231909</v>
      </c>
    </row>
    <row r="48" spans="1:9">
      <c r="A48" s="99" t="s">
        <v>22</v>
      </c>
      <c r="B48" s="100" t="s">
        <v>22</v>
      </c>
      <c r="C48" s="100" t="s">
        <v>52</v>
      </c>
      <c r="D48" s="100" t="s">
        <v>68</v>
      </c>
      <c r="G48" s="85">
        <v>2618165</v>
      </c>
      <c r="H48" s="85">
        <v>2617318</v>
      </c>
      <c r="I48" s="85">
        <v>2045311</v>
      </c>
    </row>
    <row r="49" spans="1:9">
      <c r="A49" s="99" t="s">
        <v>22</v>
      </c>
      <c r="B49" s="100" t="s">
        <v>22</v>
      </c>
      <c r="C49" s="100" t="s">
        <v>41</v>
      </c>
      <c r="D49" s="100" t="s">
        <v>69</v>
      </c>
      <c r="G49" s="85">
        <v>126087</v>
      </c>
      <c r="H49" s="85">
        <v>126087</v>
      </c>
      <c r="I49" s="85">
        <v>126087</v>
      </c>
    </row>
    <row r="50" spans="1:9">
      <c r="A50" s="99" t="s">
        <v>22</v>
      </c>
      <c r="B50" s="100" t="s">
        <v>22</v>
      </c>
      <c r="C50" s="100" t="s">
        <v>43</v>
      </c>
      <c r="D50" s="100" t="s">
        <v>77</v>
      </c>
      <c r="G50" s="85">
        <v>4357729</v>
      </c>
      <c r="H50" s="85">
        <v>4357729</v>
      </c>
      <c r="I50" s="85">
        <v>4357729</v>
      </c>
    </row>
    <row r="51" spans="1:9">
      <c r="A51" s="99" t="s">
        <v>22</v>
      </c>
      <c r="B51" s="100" t="s">
        <v>22</v>
      </c>
      <c r="C51" s="100" t="s">
        <v>30</v>
      </c>
      <c r="D51" s="100" t="s">
        <v>70</v>
      </c>
      <c r="G51" s="85">
        <v>577296</v>
      </c>
      <c r="H51" s="85">
        <v>558876</v>
      </c>
      <c r="I51" s="85">
        <v>558876</v>
      </c>
    </row>
    <row r="52" spans="1:9">
      <c r="A52" s="99" t="s">
        <v>22</v>
      </c>
      <c r="B52" s="100" t="s">
        <v>22</v>
      </c>
      <c r="C52" s="100" t="s">
        <v>32</v>
      </c>
      <c r="D52" s="100" t="s">
        <v>71</v>
      </c>
      <c r="G52" s="85">
        <v>265445</v>
      </c>
      <c r="H52" s="85">
        <v>199084</v>
      </c>
      <c r="I52" s="85"/>
    </row>
    <row r="53" spans="1:9">
      <c r="A53" s="101" t="s">
        <v>22</v>
      </c>
      <c r="B53" s="102" t="s">
        <v>22</v>
      </c>
      <c r="C53" s="102" t="s">
        <v>34</v>
      </c>
      <c r="D53" s="102" t="s">
        <v>72</v>
      </c>
      <c r="G53" s="89">
        <v>1752755</v>
      </c>
      <c r="H53" s="89">
        <v>1747960</v>
      </c>
      <c r="I53" s="89">
        <v>1747960</v>
      </c>
    </row>
    <row r="54" spans="1:9">
      <c r="A54" s="101" t="s">
        <v>22</v>
      </c>
      <c r="B54" s="102" t="s">
        <v>22</v>
      </c>
      <c r="C54" s="102" t="s">
        <v>36</v>
      </c>
      <c r="D54" s="102" t="s">
        <v>73</v>
      </c>
      <c r="G54" s="89">
        <v>5083389</v>
      </c>
      <c r="H54" s="89">
        <v>5083389</v>
      </c>
      <c r="I54" s="89">
        <v>5835120</v>
      </c>
    </row>
    <row r="55" spans="1:9">
      <c r="A55" s="101" t="s">
        <v>22</v>
      </c>
      <c r="B55" s="102" t="s">
        <v>22</v>
      </c>
      <c r="C55" s="102" t="s">
        <v>38</v>
      </c>
      <c r="D55" s="102" t="s">
        <v>74</v>
      </c>
      <c r="G55" s="89">
        <v>1593337</v>
      </c>
      <c r="H55" s="89">
        <v>17917580</v>
      </c>
      <c r="I55" s="89">
        <v>13803173</v>
      </c>
    </row>
    <row r="56" spans="1:9">
      <c r="A56" s="98" t="s">
        <v>22</v>
      </c>
      <c r="B56" s="97" t="s">
        <v>80</v>
      </c>
      <c r="C56" s="97" t="s">
        <v>22</v>
      </c>
      <c r="D56" s="97" t="s">
        <v>81</v>
      </c>
      <c r="G56" s="77">
        <v>99542</v>
      </c>
      <c r="H56" s="77">
        <v>99542</v>
      </c>
      <c r="I56" s="77">
        <v>99542</v>
      </c>
    </row>
    <row r="57" spans="1:9">
      <c r="A57" s="101" t="s">
        <v>22</v>
      </c>
      <c r="B57" s="102" t="s">
        <v>22</v>
      </c>
      <c r="C57" s="102" t="s">
        <v>50</v>
      </c>
      <c r="D57" s="102" t="s">
        <v>67</v>
      </c>
      <c r="G57" s="89">
        <v>99542</v>
      </c>
      <c r="H57" s="89">
        <v>99542</v>
      </c>
      <c r="I57" s="89">
        <v>99542</v>
      </c>
    </row>
    <row r="58" spans="1:9">
      <c r="A58" s="98" t="s">
        <v>22</v>
      </c>
      <c r="B58" s="97" t="s">
        <v>82</v>
      </c>
      <c r="C58" s="97" t="s">
        <v>22</v>
      </c>
      <c r="D58" s="97" t="s">
        <v>83</v>
      </c>
      <c r="G58" s="77">
        <v>726437952</v>
      </c>
      <c r="H58" s="77">
        <v>650288345</v>
      </c>
      <c r="I58" s="77">
        <v>641166511</v>
      </c>
    </row>
    <row r="59" spans="1:9">
      <c r="A59" s="101" t="s">
        <v>22</v>
      </c>
      <c r="B59" s="102" t="s">
        <v>22</v>
      </c>
      <c r="C59" s="102" t="s">
        <v>50</v>
      </c>
      <c r="D59" s="102" t="s">
        <v>67</v>
      </c>
      <c r="G59" s="89">
        <v>59299488</v>
      </c>
      <c r="H59" s="89">
        <v>40345428</v>
      </c>
      <c r="I59" s="89">
        <v>38354586</v>
      </c>
    </row>
    <row r="60" spans="1:9">
      <c r="A60" s="101" t="s">
        <v>22</v>
      </c>
      <c r="B60" s="102" t="s">
        <v>22</v>
      </c>
      <c r="C60" s="102" t="s">
        <v>52</v>
      </c>
      <c r="D60" s="102" t="s">
        <v>68</v>
      </c>
      <c r="G60" s="89">
        <v>28556207</v>
      </c>
      <c r="H60" s="89">
        <v>31865481</v>
      </c>
      <c r="I60" s="89">
        <v>31149199</v>
      </c>
    </row>
    <row r="61" spans="1:9">
      <c r="A61" s="101" t="s">
        <v>22</v>
      </c>
      <c r="B61" s="102" t="s">
        <v>22</v>
      </c>
      <c r="C61" s="102" t="s">
        <v>43</v>
      </c>
      <c r="D61" s="102" t="s">
        <v>77</v>
      </c>
      <c r="G61" s="89">
        <v>11148717</v>
      </c>
      <c r="H61" s="89">
        <v>11148717</v>
      </c>
      <c r="I61" s="89">
        <v>11148717</v>
      </c>
    </row>
    <row r="62" spans="1:9">
      <c r="A62" s="101" t="s">
        <v>22</v>
      </c>
      <c r="B62" s="102" t="s">
        <v>22</v>
      </c>
      <c r="C62" s="102" t="s">
        <v>30</v>
      </c>
      <c r="D62" s="102" t="s">
        <v>70</v>
      </c>
      <c r="G62" s="89">
        <v>13272</v>
      </c>
      <c r="H62" s="89">
        <v>13272</v>
      </c>
      <c r="I62" s="89">
        <v>13272</v>
      </c>
    </row>
    <row r="63" spans="1:9">
      <c r="A63" s="101" t="s">
        <v>22</v>
      </c>
      <c r="B63" s="102" t="s">
        <v>22</v>
      </c>
      <c r="C63" s="102" t="s">
        <v>34</v>
      </c>
      <c r="D63" s="102" t="s">
        <v>72</v>
      </c>
      <c r="G63" s="89">
        <v>447351491</v>
      </c>
      <c r="H63" s="89">
        <v>387900092</v>
      </c>
      <c r="I63" s="89">
        <v>388115492</v>
      </c>
    </row>
    <row r="64" spans="1:9">
      <c r="A64" s="101" t="s">
        <v>22</v>
      </c>
      <c r="B64" s="102" t="s">
        <v>22</v>
      </c>
      <c r="C64" s="102" t="s">
        <v>36</v>
      </c>
      <c r="D64" s="102" t="s">
        <v>73</v>
      </c>
      <c r="G64" s="89">
        <v>171574518</v>
      </c>
      <c r="H64" s="89">
        <v>165743074</v>
      </c>
      <c r="I64" s="89">
        <v>165749105</v>
      </c>
    </row>
    <row r="65" spans="1:9">
      <c r="A65" s="101" t="s">
        <v>22</v>
      </c>
      <c r="B65" s="102" t="s">
        <v>22</v>
      </c>
      <c r="C65" s="102" t="s">
        <v>38</v>
      </c>
      <c r="D65" s="102" t="s">
        <v>74</v>
      </c>
      <c r="G65" s="89">
        <v>8494259</v>
      </c>
      <c r="H65" s="89">
        <v>13272281</v>
      </c>
      <c r="I65" s="89">
        <v>6636140</v>
      </c>
    </row>
    <row r="66" spans="1:9">
      <c r="A66" s="98" t="s">
        <v>22</v>
      </c>
      <c r="B66" s="97" t="s">
        <v>84</v>
      </c>
      <c r="C66" s="97" t="s">
        <v>22</v>
      </c>
      <c r="D66" s="97" t="s">
        <v>85</v>
      </c>
      <c r="G66" s="77">
        <v>62891410</v>
      </c>
      <c r="H66" s="77">
        <v>110790233</v>
      </c>
      <c r="I66" s="77">
        <v>128725845</v>
      </c>
    </row>
    <row r="67" spans="1:9">
      <c r="A67" s="101" t="s">
        <v>22</v>
      </c>
      <c r="B67" s="102" t="s">
        <v>22</v>
      </c>
      <c r="C67" s="102" t="s">
        <v>50</v>
      </c>
      <c r="D67" s="102" t="s">
        <v>67</v>
      </c>
      <c r="G67" s="89">
        <v>7532407</v>
      </c>
      <c r="H67" s="89">
        <v>7682830</v>
      </c>
      <c r="I67" s="89">
        <v>6600042</v>
      </c>
    </row>
    <row r="68" spans="1:9">
      <c r="A68" s="101" t="s">
        <v>22</v>
      </c>
      <c r="B68" s="102" t="s">
        <v>22</v>
      </c>
      <c r="C68" s="102" t="s">
        <v>52</v>
      </c>
      <c r="D68" s="102" t="s">
        <v>68</v>
      </c>
      <c r="G68" s="89">
        <v>10076577</v>
      </c>
      <c r="H68" s="89">
        <v>17500320</v>
      </c>
      <c r="I68" s="89">
        <v>17803045</v>
      </c>
    </row>
    <row r="69" spans="1:9">
      <c r="A69" s="101" t="s">
        <v>22</v>
      </c>
      <c r="B69" s="102" t="s">
        <v>22</v>
      </c>
      <c r="C69" s="102" t="s">
        <v>43</v>
      </c>
      <c r="D69" s="102" t="s">
        <v>77</v>
      </c>
      <c r="G69" s="89">
        <v>1380339</v>
      </c>
      <c r="H69" s="89">
        <v>1380339</v>
      </c>
      <c r="I69" s="89">
        <v>1380339</v>
      </c>
    </row>
    <row r="70" spans="1:9">
      <c r="A70" s="101" t="s">
        <v>22</v>
      </c>
      <c r="B70" s="102" t="s">
        <v>22</v>
      </c>
      <c r="C70" s="102" t="s">
        <v>30</v>
      </c>
      <c r="D70" s="102" t="s">
        <v>70</v>
      </c>
      <c r="G70" s="89">
        <v>2376</v>
      </c>
      <c r="H70" s="89">
        <v>2376</v>
      </c>
      <c r="I70" s="89">
        <v>2376</v>
      </c>
    </row>
    <row r="71" spans="1:9">
      <c r="A71" s="101" t="s">
        <v>22</v>
      </c>
      <c r="B71" s="102" t="s">
        <v>22</v>
      </c>
      <c r="C71" s="102" t="s">
        <v>34</v>
      </c>
      <c r="D71" s="102" t="s">
        <v>72</v>
      </c>
      <c r="G71" s="89">
        <v>2307692</v>
      </c>
      <c r="H71" s="89">
        <v>2307692</v>
      </c>
      <c r="I71" s="89">
        <v>2307692</v>
      </c>
    </row>
    <row r="72" spans="1:9">
      <c r="A72" s="101" t="s">
        <v>22</v>
      </c>
      <c r="B72" s="102" t="s">
        <v>22</v>
      </c>
      <c r="C72" s="102" t="s">
        <v>36</v>
      </c>
      <c r="D72" s="102" t="s">
        <v>73</v>
      </c>
      <c r="G72" s="89">
        <v>37691295</v>
      </c>
      <c r="H72" s="89">
        <v>73953309</v>
      </c>
      <c r="I72" s="89">
        <v>93996211</v>
      </c>
    </row>
    <row r="73" spans="1:9">
      <c r="A73" s="101" t="s">
        <v>22</v>
      </c>
      <c r="B73" s="102" t="s">
        <v>22</v>
      </c>
      <c r="C73" s="102" t="s">
        <v>38</v>
      </c>
      <c r="D73" s="102" t="s">
        <v>74</v>
      </c>
      <c r="G73" s="89">
        <v>3900724</v>
      </c>
      <c r="H73" s="89">
        <v>7963367</v>
      </c>
      <c r="I73" s="89">
        <v>6636140</v>
      </c>
    </row>
    <row r="74" spans="1:9">
      <c r="A74" s="98" t="s">
        <v>22</v>
      </c>
      <c r="B74" s="97" t="s">
        <v>88</v>
      </c>
      <c r="C74" s="97" t="s">
        <v>22</v>
      </c>
      <c r="D74" s="97" t="s">
        <v>89</v>
      </c>
      <c r="G74" s="77">
        <v>220543551</v>
      </c>
      <c r="H74" s="77">
        <v>298450499</v>
      </c>
      <c r="I74" s="77">
        <v>326822813</v>
      </c>
    </row>
    <row r="75" spans="1:9">
      <c r="A75" s="101" t="s">
        <v>22</v>
      </c>
      <c r="B75" s="102" t="s">
        <v>22</v>
      </c>
      <c r="C75" s="102" t="s">
        <v>50</v>
      </c>
      <c r="D75" s="102" t="s">
        <v>67</v>
      </c>
      <c r="G75" s="89">
        <v>16357944</v>
      </c>
      <c r="H75" s="89">
        <v>17537850</v>
      </c>
      <c r="I75" s="89">
        <v>15347924</v>
      </c>
    </row>
    <row r="76" spans="1:9">
      <c r="A76" s="101" t="s">
        <v>22</v>
      </c>
      <c r="B76" s="102" t="s">
        <v>22</v>
      </c>
      <c r="C76" s="102" t="s">
        <v>52</v>
      </c>
      <c r="D76" s="102" t="s">
        <v>68</v>
      </c>
      <c r="G76" s="89">
        <v>28519366</v>
      </c>
      <c r="H76" s="89">
        <v>36904242</v>
      </c>
      <c r="I76" s="89">
        <v>44017956</v>
      </c>
    </row>
    <row r="77" spans="1:9">
      <c r="A77" s="101" t="s">
        <v>22</v>
      </c>
      <c r="B77" s="102" t="s">
        <v>22</v>
      </c>
      <c r="C77" s="102" t="s">
        <v>43</v>
      </c>
      <c r="D77" s="102" t="s">
        <v>77</v>
      </c>
      <c r="G77" s="89">
        <v>696795</v>
      </c>
      <c r="H77" s="89">
        <v>696795</v>
      </c>
      <c r="I77" s="89">
        <v>696795</v>
      </c>
    </row>
    <row r="78" spans="1:9">
      <c r="A78" s="101" t="s">
        <v>22</v>
      </c>
      <c r="B78" s="102" t="s">
        <v>22</v>
      </c>
      <c r="C78" s="102" t="s">
        <v>30</v>
      </c>
      <c r="D78" s="102" t="s">
        <v>70</v>
      </c>
      <c r="G78" s="89">
        <v>6636</v>
      </c>
      <c r="H78" s="89">
        <v>6636</v>
      </c>
      <c r="I78" s="89">
        <v>6636</v>
      </c>
    </row>
    <row r="79" spans="1:9">
      <c r="A79" s="101" t="s">
        <v>22</v>
      </c>
      <c r="B79" s="102" t="s">
        <v>22</v>
      </c>
      <c r="C79" s="102" t="s">
        <v>34</v>
      </c>
      <c r="D79" s="102" t="s">
        <v>72</v>
      </c>
      <c r="G79" s="89">
        <v>5972526</v>
      </c>
      <c r="H79" s="89">
        <v>5972526</v>
      </c>
      <c r="I79" s="89">
        <v>5972526</v>
      </c>
    </row>
    <row r="80" spans="1:9">
      <c r="A80" s="101" t="s">
        <v>22</v>
      </c>
      <c r="B80" s="102" t="s">
        <v>22</v>
      </c>
      <c r="C80" s="102" t="s">
        <v>36</v>
      </c>
      <c r="D80" s="102" t="s">
        <v>73</v>
      </c>
      <c r="G80" s="89">
        <v>166070382</v>
      </c>
      <c r="H80" s="89">
        <v>237332450</v>
      </c>
      <c r="I80" s="89">
        <v>260780976</v>
      </c>
    </row>
    <row r="81" spans="1:9">
      <c r="A81" s="101" t="s">
        <v>22</v>
      </c>
      <c r="B81" s="102" t="s">
        <v>22</v>
      </c>
      <c r="C81" s="102" t="s">
        <v>38</v>
      </c>
      <c r="D81" s="102" t="s">
        <v>74</v>
      </c>
      <c r="G81" s="89">
        <v>2919902</v>
      </c>
      <c r="H81" s="89"/>
      <c r="I81" s="89"/>
    </row>
    <row r="82" spans="1:9">
      <c r="A82" s="98" t="s">
        <v>90</v>
      </c>
      <c r="B82" s="97" t="s">
        <v>22</v>
      </c>
      <c r="C82" s="97" t="s">
        <v>22</v>
      </c>
      <c r="D82" s="97" t="s">
        <v>91</v>
      </c>
      <c r="G82" s="77">
        <v>6907871</v>
      </c>
      <c r="H82" s="77">
        <v>5673916</v>
      </c>
      <c r="I82" s="77">
        <v>3954249</v>
      </c>
    </row>
    <row r="83" spans="1:9">
      <c r="A83" s="98" t="s">
        <v>22</v>
      </c>
      <c r="B83" s="97" t="s">
        <v>92</v>
      </c>
      <c r="C83" s="97" t="s">
        <v>22</v>
      </c>
      <c r="D83" s="97" t="s">
        <v>93</v>
      </c>
      <c r="G83" s="77">
        <v>533518</v>
      </c>
      <c r="H83" s="77">
        <v>480429</v>
      </c>
      <c r="I83" s="77">
        <v>462893</v>
      </c>
    </row>
    <row r="84" spans="1:9">
      <c r="A84" s="101" t="s">
        <v>22</v>
      </c>
      <c r="B84" s="102" t="s">
        <v>22</v>
      </c>
      <c r="C84" s="102" t="s">
        <v>50</v>
      </c>
      <c r="D84" s="102" t="s">
        <v>67</v>
      </c>
      <c r="G84" s="89">
        <v>367615</v>
      </c>
      <c r="H84" s="89">
        <v>367615</v>
      </c>
      <c r="I84" s="89">
        <v>367615</v>
      </c>
    </row>
    <row r="85" spans="1:9">
      <c r="A85" s="101" t="s">
        <v>22</v>
      </c>
      <c r="B85" s="102" t="s">
        <v>22</v>
      </c>
      <c r="C85" s="102" t="s">
        <v>52</v>
      </c>
      <c r="D85" s="102" t="s">
        <v>68</v>
      </c>
      <c r="G85" s="89">
        <v>71338</v>
      </c>
      <c r="H85" s="89">
        <v>18249</v>
      </c>
      <c r="I85" s="89">
        <v>13272</v>
      </c>
    </row>
    <row r="86" spans="1:9">
      <c r="A86" s="101" t="s">
        <v>22</v>
      </c>
      <c r="B86" s="102" t="s">
        <v>22</v>
      </c>
      <c r="C86" s="102" t="s">
        <v>36</v>
      </c>
      <c r="D86" s="102" t="s">
        <v>73</v>
      </c>
      <c r="G86" s="89">
        <v>94565</v>
      </c>
      <c r="H86" s="89">
        <v>94565</v>
      </c>
      <c r="I86" s="89">
        <v>82006</v>
      </c>
    </row>
    <row r="87" spans="1:9">
      <c r="A87" s="98" t="s">
        <v>22</v>
      </c>
      <c r="B87" s="97" t="s">
        <v>94</v>
      </c>
      <c r="C87" s="97" t="s">
        <v>22</v>
      </c>
      <c r="D87" s="97" t="s">
        <v>95</v>
      </c>
      <c r="G87" s="77">
        <v>6374353</v>
      </c>
      <c r="H87" s="77">
        <v>5193487</v>
      </c>
      <c r="I87" s="77">
        <v>3491356</v>
      </c>
    </row>
    <row r="88" spans="1:9">
      <c r="A88" s="101" t="s">
        <v>22</v>
      </c>
      <c r="B88" s="102" t="s">
        <v>22</v>
      </c>
      <c r="C88" s="102" t="s">
        <v>50</v>
      </c>
      <c r="D88" s="102" t="s">
        <v>67</v>
      </c>
      <c r="G88" s="89">
        <v>978166</v>
      </c>
      <c r="H88" s="89">
        <v>986129</v>
      </c>
      <c r="I88" s="89">
        <v>999400</v>
      </c>
    </row>
    <row r="89" spans="1:9">
      <c r="A89" s="101" t="s">
        <v>22</v>
      </c>
      <c r="B89" s="102" t="s">
        <v>22</v>
      </c>
      <c r="C89" s="102" t="s">
        <v>52</v>
      </c>
      <c r="D89" s="102" t="s">
        <v>68</v>
      </c>
      <c r="G89" s="89">
        <v>496150</v>
      </c>
      <c r="H89" s="89">
        <v>97646</v>
      </c>
      <c r="I89" s="89">
        <v>87492</v>
      </c>
    </row>
    <row r="90" spans="1:9">
      <c r="A90" s="101" t="s">
        <v>22</v>
      </c>
      <c r="B90" s="102" t="s">
        <v>22</v>
      </c>
      <c r="C90" s="102" t="s">
        <v>43</v>
      </c>
      <c r="D90" s="102" t="s">
        <v>77</v>
      </c>
      <c r="G90" s="89">
        <v>325171</v>
      </c>
      <c r="H90" s="89">
        <v>325171</v>
      </c>
      <c r="I90" s="89">
        <v>325171</v>
      </c>
    </row>
    <row r="91" spans="1:9">
      <c r="A91" s="101" t="s">
        <v>22</v>
      </c>
      <c r="B91" s="102" t="s">
        <v>22</v>
      </c>
      <c r="C91" s="102" t="s">
        <v>30</v>
      </c>
      <c r="D91" s="102" t="s">
        <v>70</v>
      </c>
      <c r="G91" s="89">
        <v>34285</v>
      </c>
      <c r="H91" s="89">
        <v>33911</v>
      </c>
      <c r="I91" s="89">
        <v>33911</v>
      </c>
    </row>
    <row r="92" spans="1:9">
      <c r="A92" s="101" t="s">
        <v>22</v>
      </c>
      <c r="B92" s="102" t="s">
        <v>22</v>
      </c>
      <c r="C92" s="102" t="s">
        <v>34</v>
      </c>
      <c r="D92" s="102" t="s">
        <v>72</v>
      </c>
      <c r="G92" s="89">
        <v>1904</v>
      </c>
      <c r="H92" s="89"/>
      <c r="I92" s="89"/>
    </row>
    <row r="93" spans="1:9">
      <c r="A93" s="101" t="s">
        <v>22</v>
      </c>
      <c r="B93" s="102" t="s">
        <v>22</v>
      </c>
      <c r="C93" s="102" t="s">
        <v>36</v>
      </c>
      <c r="D93" s="102" t="s">
        <v>73</v>
      </c>
      <c r="G93" s="89">
        <v>1414271</v>
      </c>
      <c r="H93" s="89">
        <v>717473</v>
      </c>
      <c r="I93" s="89">
        <v>718154</v>
      </c>
    </row>
    <row r="94" spans="1:9">
      <c r="A94" s="101" t="s">
        <v>22</v>
      </c>
      <c r="B94" s="102" t="s">
        <v>22</v>
      </c>
      <c r="C94" s="102" t="s">
        <v>38</v>
      </c>
      <c r="D94" s="102" t="s">
        <v>74</v>
      </c>
      <c r="G94" s="89">
        <v>3124406</v>
      </c>
      <c r="H94" s="89">
        <v>3033157</v>
      </c>
      <c r="I94" s="89">
        <v>1327228</v>
      </c>
    </row>
  </sheetData>
  <autoFilter ref="H1:H94" xr:uid="{FE0F00CE-5456-46F9-B9F9-F23B6C203605}"/>
  <mergeCells count="3">
    <mergeCell ref="A1:I1"/>
    <mergeCell ref="A3:I3"/>
    <mergeCell ref="A31:I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DE8AB-C3B7-44DE-BF81-DD1D38C2E610}">
  <sheetPr codeName="List5"/>
  <dimension ref="A1:J32"/>
  <sheetViews>
    <sheetView workbookViewId="0">
      <selection activeCell="J13" sqref="J13"/>
    </sheetView>
  </sheetViews>
  <sheetFormatPr defaultRowHeight="15"/>
  <cols>
    <col min="5" max="8" width="25.28515625" customWidth="1"/>
    <col min="10" max="10" width="15.7109375" bestFit="1" customWidth="1"/>
  </cols>
  <sheetData>
    <row r="1" spans="1:10" ht="15.75" customHeight="1">
      <c r="A1" s="104" t="s">
        <v>98</v>
      </c>
      <c r="B1" s="104"/>
      <c r="C1" s="104"/>
      <c r="D1" s="104"/>
      <c r="E1" s="104"/>
      <c r="F1" s="104"/>
      <c r="G1" s="104"/>
      <c r="H1" s="104"/>
    </row>
    <row r="2" spans="1:10" ht="18" customHeight="1">
      <c r="A2" s="105"/>
      <c r="B2" s="105"/>
      <c r="C2" s="105"/>
      <c r="D2" s="105"/>
      <c r="E2" s="105"/>
      <c r="F2" s="105"/>
      <c r="G2" s="105"/>
      <c r="H2" s="105"/>
    </row>
    <row r="3" spans="1:10" ht="15.75">
      <c r="A3" s="104" t="s">
        <v>0</v>
      </c>
      <c r="B3" s="104"/>
      <c r="C3" s="104"/>
      <c r="D3" s="104"/>
      <c r="E3" s="104"/>
      <c r="F3" s="104"/>
      <c r="G3" s="106"/>
      <c r="H3" s="106"/>
    </row>
    <row r="4" spans="1:10" ht="18">
      <c r="A4" s="105"/>
      <c r="B4" s="105"/>
      <c r="C4" s="105"/>
      <c r="D4" s="105"/>
      <c r="E4" s="105"/>
      <c r="F4" s="105"/>
      <c r="G4" s="107"/>
      <c r="H4" s="107"/>
    </row>
    <row r="5" spans="1:10" ht="15.75" customHeight="1">
      <c r="A5" s="104" t="s">
        <v>99</v>
      </c>
      <c r="B5" s="108"/>
      <c r="C5" s="108"/>
      <c r="D5" s="108"/>
      <c r="E5" s="108"/>
      <c r="F5" s="108"/>
      <c r="G5" s="108"/>
      <c r="H5" s="108"/>
    </row>
    <row r="6" spans="1:10" ht="18">
      <c r="A6" s="109"/>
      <c r="B6" s="110"/>
      <c r="C6" s="110"/>
      <c r="D6" s="110"/>
      <c r="E6" s="111"/>
      <c r="F6" s="112"/>
      <c r="G6" s="112"/>
      <c r="H6" s="113" t="s">
        <v>163</v>
      </c>
    </row>
    <row r="7" spans="1:10" ht="25.5">
      <c r="A7" s="114"/>
      <c r="B7" s="115"/>
      <c r="C7" s="115"/>
      <c r="D7" s="116"/>
      <c r="E7" s="117"/>
      <c r="F7" s="118" t="s">
        <v>61</v>
      </c>
      <c r="G7" s="118" t="s">
        <v>102</v>
      </c>
      <c r="H7" s="118" t="s">
        <v>103</v>
      </c>
    </row>
    <row r="8" spans="1:10">
      <c r="A8" s="119" t="s">
        <v>2</v>
      </c>
      <c r="B8" s="120"/>
      <c r="C8" s="120"/>
      <c r="D8" s="120"/>
      <c r="E8" s="121"/>
      <c r="F8" s="123">
        <v>35257619.8818767</v>
      </c>
      <c r="G8" s="123">
        <v>35969510.518282562</v>
      </c>
      <c r="H8" s="123">
        <v>36474724.533811137</v>
      </c>
      <c r="J8" s="165"/>
    </row>
    <row r="9" spans="1:10">
      <c r="A9" s="124" t="s">
        <v>3</v>
      </c>
      <c r="B9" s="121"/>
      <c r="C9" s="121"/>
      <c r="D9" s="121"/>
      <c r="E9" s="121"/>
      <c r="F9" s="122"/>
      <c r="G9" s="122"/>
      <c r="H9" s="122"/>
      <c r="J9" s="165"/>
    </row>
    <row r="10" spans="1:10">
      <c r="A10" s="125" t="s">
        <v>104</v>
      </c>
      <c r="B10" s="126"/>
      <c r="C10" s="126"/>
      <c r="D10" s="126"/>
      <c r="E10" s="127"/>
      <c r="F10" s="128">
        <f>SUM(F8:F9)</f>
        <v>35257619.8818767</v>
      </c>
      <c r="G10" s="128">
        <f>SUM(G8:G9)</f>
        <v>35969510.518282562</v>
      </c>
      <c r="H10" s="128">
        <f>SUM(H8:H9)</f>
        <v>36474724.533811137</v>
      </c>
      <c r="J10" s="165"/>
    </row>
    <row r="11" spans="1:10">
      <c r="A11" s="129" t="s">
        <v>105</v>
      </c>
      <c r="B11" s="120"/>
      <c r="C11" s="120"/>
      <c r="D11" s="120"/>
      <c r="E11" s="120"/>
      <c r="F11" s="130">
        <v>33804378</v>
      </c>
      <c r="G11" s="130">
        <v>34257210</v>
      </c>
      <c r="H11" s="130">
        <v>34865295</v>
      </c>
      <c r="J11" s="165"/>
    </row>
    <row r="12" spans="1:10">
      <c r="A12" s="124" t="s">
        <v>6</v>
      </c>
      <c r="B12" s="121"/>
      <c r="C12" s="121"/>
      <c r="D12" s="121"/>
      <c r="E12" s="121"/>
      <c r="F12" s="122">
        <v>1464093</v>
      </c>
      <c r="G12" s="122">
        <v>1743811.7990576681</v>
      </c>
      <c r="H12" s="131">
        <v>1609429.9555378591</v>
      </c>
      <c r="J12" s="165"/>
    </row>
    <row r="13" spans="1:10">
      <c r="A13" s="132" t="s">
        <v>106</v>
      </c>
      <c r="B13" s="133"/>
      <c r="C13" s="133"/>
      <c r="D13" s="133"/>
      <c r="E13" s="133"/>
      <c r="F13" s="128">
        <f>SUM(F11:F12)</f>
        <v>35268471</v>
      </c>
      <c r="G13" s="128">
        <f>SUM(G11:G12)</f>
        <v>36001021.79905767</v>
      </c>
      <c r="H13" s="128">
        <f>SUM(H11:H12)</f>
        <v>36474724.955537856</v>
      </c>
      <c r="J13" s="165"/>
    </row>
    <row r="14" spans="1:10">
      <c r="A14" s="134" t="s">
        <v>8</v>
      </c>
      <c r="B14" s="126"/>
      <c r="C14" s="126"/>
      <c r="D14" s="126"/>
      <c r="E14" s="126"/>
      <c r="F14" s="135">
        <f>F10-F13</f>
        <v>-10851.118123300374</v>
      </c>
      <c r="G14" s="135">
        <f>G10-G13</f>
        <v>-31511.280775107443</v>
      </c>
      <c r="H14" s="135">
        <f>H10-H13</f>
        <v>-0.42172671854496002</v>
      </c>
      <c r="J14" s="165"/>
    </row>
    <row r="15" spans="1:10" ht="18">
      <c r="A15" s="105"/>
      <c r="B15" s="136"/>
      <c r="C15" s="136"/>
      <c r="D15" s="136"/>
      <c r="E15" s="202"/>
      <c r="F15" s="137"/>
      <c r="G15" s="137"/>
      <c r="H15" s="137"/>
      <c r="J15" s="165"/>
    </row>
    <row r="16" spans="1:10" ht="15.75" customHeight="1">
      <c r="A16" s="104" t="s">
        <v>107</v>
      </c>
      <c r="B16" s="108"/>
      <c r="C16" s="108"/>
      <c r="D16" s="108"/>
      <c r="E16" s="108"/>
      <c r="F16" s="108"/>
      <c r="G16" s="108"/>
      <c r="H16" s="108"/>
      <c r="J16" s="165"/>
    </row>
    <row r="17" spans="1:10" ht="18">
      <c r="A17" s="105"/>
      <c r="B17" s="136"/>
      <c r="C17" s="136"/>
      <c r="D17" s="136"/>
      <c r="E17" s="136"/>
      <c r="F17" s="137"/>
      <c r="G17" s="137"/>
      <c r="H17" s="137"/>
      <c r="J17" s="165"/>
    </row>
    <row r="18" spans="1:10" ht="25.5">
      <c r="A18" s="114"/>
      <c r="B18" s="115"/>
      <c r="C18" s="115"/>
      <c r="D18" s="116"/>
      <c r="E18" s="117"/>
      <c r="F18" s="118" t="s">
        <v>61</v>
      </c>
      <c r="G18" s="118" t="s">
        <v>102</v>
      </c>
      <c r="H18" s="118" t="s">
        <v>103</v>
      </c>
      <c r="J18" s="165"/>
    </row>
    <row r="19" spans="1:10" ht="15.75" customHeight="1">
      <c r="A19" s="119" t="s">
        <v>10</v>
      </c>
      <c r="B19" s="138"/>
      <c r="C19" s="138"/>
      <c r="D19" s="138"/>
      <c r="E19" s="139"/>
      <c r="F19" s="140"/>
      <c r="G19" s="140"/>
      <c r="H19" s="140"/>
      <c r="J19" s="165"/>
    </row>
    <row r="20" spans="1:10">
      <c r="A20" s="119" t="s">
        <v>11</v>
      </c>
      <c r="B20" s="120"/>
      <c r="C20" s="120"/>
      <c r="D20" s="120"/>
      <c r="E20" s="120"/>
      <c r="F20" s="140"/>
      <c r="G20" s="140"/>
      <c r="H20" s="140"/>
      <c r="J20" s="203"/>
    </row>
    <row r="21" spans="1:10">
      <c r="A21" s="141" t="s">
        <v>12</v>
      </c>
      <c r="B21" s="142"/>
      <c r="C21" s="142"/>
      <c r="D21" s="142"/>
      <c r="E21" s="143"/>
      <c r="F21" s="145">
        <v>46732</v>
      </c>
      <c r="G21" s="145">
        <v>35881</v>
      </c>
      <c r="H21" s="146">
        <v>4370</v>
      </c>
      <c r="J21" s="165"/>
    </row>
    <row r="22" spans="1:10">
      <c r="A22" s="141" t="s">
        <v>110</v>
      </c>
      <c r="B22" s="142"/>
      <c r="C22" s="142"/>
      <c r="D22" s="142"/>
      <c r="E22" s="143"/>
      <c r="F22" s="145">
        <v>-35881</v>
      </c>
      <c r="G22" s="145">
        <v>-4370</v>
      </c>
      <c r="H22" s="146">
        <v>-4370</v>
      </c>
      <c r="J22" s="165"/>
    </row>
    <row r="23" spans="1:10">
      <c r="A23" s="134" t="s">
        <v>111</v>
      </c>
      <c r="B23" s="126"/>
      <c r="C23" s="126"/>
      <c r="D23" s="126"/>
      <c r="E23" s="126"/>
      <c r="F23" s="147">
        <f>F21+F22</f>
        <v>10851</v>
      </c>
      <c r="G23" s="147">
        <f>G21+G22</f>
        <v>31511</v>
      </c>
      <c r="H23" s="147">
        <f>H21+H22</f>
        <v>0</v>
      </c>
      <c r="J23" s="165"/>
    </row>
    <row r="24" spans="1:10">
      <c r="A24" s="129" t="s">
        <v>15</v>
      </c>
      <c r="B24" s="120"/>
      <c r="C24" s="120"/>
      <c r="D24" s="120"/>
      <c r="E24" s="120"/>
      <c r="F24" s="140">
        <f>F14+F23</f>
        <v>-0.11812330037355423</v>
      </c>
      <c r="G24" s="140">
        <f>G14+G23</f>
        <v>-0.28077510744333267</v>
      </c>
      <c r="H24" s="140">
        <f>H14+H23</f>
        <v>-0.42172671854496002</v>
      </c>
      <c r="J24" s="165"/>
    </row>
    <row r="25" spans="1:10" ht="15.75">
      <c r="A25" s="148"/>
      <c r="B25" s="149"/>
      <c r="C25" s="149"/>
      <c r="D25" s="149"/>
      <c r="E25" s="149"/>
      <c r="F25" s="150"/>
      <c r="G25" s="150"/>
      <c r="H25" s="150"/>
      <c r="J25" s="165"/>
    </row>
    <row r="26" spans="1:10" ht="29.25" customHeight="1">
      <c r="A26" s="151" t="s">
        <v>112</v>
      </c>
      <c r="B26" s="152"/>
      <c r="C26" s="152"/>
      <c r="D26" s="152"/>
      <c r="E26" s="152"/>
      <c r="F26" s="152"/>
      <c r="G26" s="152"/>
      <c r="H26" s="152"/>
      <c r="J26" s="165"/>
    </row>
    <row r="27" spans="1:10" ht="8.25" customHeight="1"/>
    <row r="28" spans="1:10" ht="15" customHeight="1">
      <c r="A28" s="151" t="s">
        <v>113</v>
      </c>
      <c r="B28" s="152"/>
      <c r="C28" s="152"/>
      <c r="D28" s="152"/>
      <c r="E28" s="152"/>
      <c r="F28" s="152"/>
      <c r="G28" s="152"/>
      <c r="H28" s="152"/>
    </row>
    <row r="29" spans="1:10" ht="9" customHeight="1"/>
    <row r="30" spans="1:10">
      <c r="H30" s="153"/>
    </row>
    <row r="32" spans="1:10">
      <c r="G32" s="153"/>
    </row>
  </sheetData>
  <mergeCells count="18">
    <mergeCell ref="A21:E21"/>
    <mergeCell ref="A22:E22"/>
    <mergeCell ref="A23:E23"/>
    <mergeCell ref="A24:E24"/>
    <mergeCell ref="A26:H26"/>
    <mergeCell ref="A28:H28"/>
    <mergeCell ref="A11:E11"/>
    <mergeCell ref="A12:E12"/>
    <mergeCell ref="A14:E14"/>
    <mergeCell ref="A19:E19"/>
    <mergeCell ref="A20:E20"/>
    <mergeCell ref="A16:H16"/>
    <mergeCell ref="A8:E8"/>
    <mergeCell ref="A9:E9"/>
    <mergeCell ref="A10:E10"/>
    <mergeCell ref="A1:H1"/>
    <mergeCell ref="A3:H3"/>
    <mergeCell ref="A5:H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B9668-2F09-4CE3-BED0-C11947968C94}">
  <sheetPr codeName="List6"/>
  <dimension ref="A1:J62"/>
  <sheetViews>
    <sheetView topLeftCell="A19" workbookViewId="0">
      <selection activeCell="E46" sqref="E46:G46"/>
    </sheetView>
  </sheetViews>
  <sheetFormatPr defaultRowHeight="15"/>
  <cols>
    <col min="1" max="1" width="7.42578125" bestFit="1" customWidth="1"/>
    <col min="2" max="2" width="8.42578125" bestFit="1" customWidth="1"/>
    <col min="3" max="3" width="5.42578125" bestFit="1" customWidth="1"/>
    <col min="4" max="4" width="33.28515625" customWidth="1"/>
    <col min="5" max="7" width="25.28515625" customWidth="1"/>
    <col min="9" max="9" width="14.7109375" bestFit="1" customWidth="1"/>
    <col min="10" max="10" width="10.140625" bestFit="1" customWidth="1"/>
  </cols>
  <sheetData>
    <row r="1" spans="1:10" ht="18" customHeight="1">
      <c r="A1" s="105"/>
      <c r="B1" s="105"/>
      <c r="C1" s="105"/>
      <c r="D1" s="105"/>
      <c r="E1" s="105"/>
      <c r="F1" s="105"/>
      <c r="G1" s="105"/>
    </row>
    <row r="2" spans="1:10" ht="15.75">
      <c r="A2" s="104" t="s">
        <v>0</v>
      </c>
      <c r="B2" s="104"/>
      <c r="C2" s="104"/>
      <c r="D2" s="104"/>
      <c r="E2" s="104"/>
      <c r="F2" s="106"/>
      <c r="G2" s="106"/>
    </row>
    <row r="3" spans="1:10" ht="18">
      <c r="A3" s="105"/>
      <c r="B3" s="105"/>
      <c r="C3" s="105"/>
      <c r="D3" s="105"/>
      <c r="E3" s="105"/>
      <c r="F3" s="107"/>
      <c r="G3" s="107"/>
    </row>
    <row r="4" spans="1:10" ht="18" customHeight="1">
      <c r="A4" s="104" t="s">
        <v>114</v>
      </c>
      <c r="B4" s="108"/>
      <c r="C4" s="108"/>
      <c r="D4" s="108"/>
      <c r="E4" s="108"/>
      <c r="F4" s="108"/>
      <c r="G4" s="108"/>
    </row>
    <row r="5" spans="1:10" ht="18">
      <c r="A5" s="105"/>
      <c r="B5" s="105"/>
      <c r="C5" s="105"/>
      <c r="D5" s="105"/>
      <c r="E5" s="105"/>
      <c r="F5" s="107"/>
      <c r="G5" s="107"/>
    </row>
    <row r="6" spans="1:10" ht="15.75">
      <c r="A6" s="104" t="s">
        <v>17</v>
      </c>
      <c r="B6" s="154"/>
      <c r="C6" s="154"/>
      <c r="D6" s="154"/>
      <c r="E6" s="154"/>
      <c r="F6" s="154"/>
      <c r="G6" s="154"/>
    </row>
    <row r="7" spans="1:10" ht="18">
      <c r="A7" s="105"/>
      <c r="B7" s="105"/>
      <c r="C7" s="105"/>
      <c r="D7" s="105"/>
      <c r="E7" s="105"/>
      <c r="F7" s="107"/>
      <c r="G7" s="107"/>
    </row>
    <row r="8" spans="1:10" ht="25.5">
      <c r="A8" s="155" t="s">
        <v>18</v>
      </c>
      <c r="B8" s="156" t="s">
        <v>19</v>
      </c>
      <c r="C8" s="156" t="s">
        <v>20</v>
      </c>
      <c r="D8" s="156" t="s">
        <v>21</v>
      </c>
      <c r="E8" s="155" t="s">
        <v>61</v>
      </c>
      <c r="F8" s="155" t="s">
        <v>102</v>
      </c>
      <c r="G8" s="155" t="s">
        <v>103</v>
      </c>
    </row>
    <row r="9" spans="1:10" ht="15.75" customHeight="1">
      <c r="A9" s="157">
        <v>6</v>
      </c>
      <c r="B9" s="157"/>
      <c r="C9" s="157"/>
      <c r="D9" s="157" t="s">
        <v>115</v>
      </c>
      <c r="E9" s="123">
        <f t="shared" ref="E9:G9" si="0">E10+E15+E17</f>
        <v>35257619.881876692</v>
      </c>
      <c r="F9" s="123">
        <f t="shared" si="0"/>
        <v>35969511.252571501</v>
      </c>
      <c r="G9" s="123">
        <f t="shared" si="0"/>
        <v>36474724.533811137</v>
      </c>
    </row>
    <row r="10" spans="1:10" ht="25.5">
      <c r="A10" s="158"/>
      <c r="B10" s="159">
        <v>63</v>
      </c>
      <c r="C10" s="159"/>
      <c r="D10" s="159" t="s">
        <v>116</v>
      </c>
      <c r="E10" s="130">
        <f t="shared" ref="E10:G10" si="1">SUM(E11:E14)</f>
        <v>12391216.139093503</v>
      </c>
      <c r="F10" s="130">
        <f t="shared" si="1"/>
        <v>12562400.02654456</v>
      </c>
      <c r="G10" s="130">
        <f t="shared" si="1"/>
        <v>12340143.738801513</v>
      </c>
      <c r="I10" s="204"/>
    </row>
    <row r="11" spans="1:10">
      <c r="A11" s="158"/>
      <c r="B11" s="159"/>
      <c r="C11" s="159">
        <v>51</v>
      </c>
      <c r="D11" s="159" t="s">
        <v>31</v>
      </c>
      <c r="E11" s="160">
        <v>21235.649346340168</v>
      </c>
      <c r="F11" s="160">
        <v>21235.649346340168</v>
      </c>
      <c r="G11" s="161">
        <v>21235.649346340168</v>
      </c>
      <c r="J11" s="165"/>
    </row>
    <row r="12" spans="1:10">
      <c r="A12" s="162"/>
      <c r="B12" s="162"/>
      <c r="C12" s="163">
        <v>52</v>
      </c>
      <c r="D12" s="163" t="s">
        <v>33</v>
      </c>
      <c r="E12" s="160">
        <v>241446.6786117194</v>
      </c>
      <c r="F12" s="160">
        <v>120723.3393058597</v>
      </c>
      <c r="G12" s="161">
        <v>0</v>
      </c>
      <c r="J12" s="165"/>
    </row>
    <row r="13" spans="1:10">
      <c r="A13" s="162"/>
      <c r="B13" s="162"/>
      <c r="C13" s="163">
        <v>564</v>
      </c>
      <c r="D13" s="163" t="s">
        <v>117</v>
      </c>
      <c r="E13" s="160">
        <v>286631.49512243678</v>
      </c>
      <c r="F13" s="160">
        <v>286631.49512243678</v>
      </c>
      <c r="G13" s="160">
        <v>286631.49512243678</v>
      </c>
      <c r="J13" s="165"/>
    </row>
    <row r="14" spans="1:10" ht="25.5">
      <c r="A14" s="162"/>
      <c r="B14" s="162"/>
      <c r="C14" s="163">
        <v>565</v>
      </c>
      <c r="D14" s="164" t="s">
        <v>118</v>
      </c>
      <c r="E14" s="160">
        <v>11841902.316013006</v>
      </c>
      <c r="F14" s="160">
        <v>12133809.542769924</v>
      </c>
      <c r="G14" s="161">
        <v>12032276.594332736</v>
      </c>
      <c r="I14" s="165"/>
      <c r="J14" s="165"/>
    </row>
    <row r="15" spans="1:10" ht="25.5">
      <c r="A15" s="162"/>
      <c r="B15" s="162">
        <v>66</v>
      </c>
      <c r="C15" s="163"/>
      <c r="D15" s="159" t="s">
        <v>119</v>
      </c>
      <c r="E15" s="130">
        <f t="shared" ref="E15:G15" si="2">E16</f>
        <v>39816.842524387816</v>
      </c>
      <c r="F15" s="130">
        <f t="shared" si="2"/>
        <v>39816.842524387816</v>
      </c>
      <c r="G15" s="130">
        <f t="shared" si="2"/>
        <v>39816.842524387816</v>
      </c>
      <c r="J15" s="165"/>
    </row>
    <row r="16" spans="1:10">
      <c r="A16" s="162"/>
      <c r="B16" s="166"/>
      <c r="C16" s="163">
        <v>31</v>
      </c>
      <c r="D16" s="159" t="s">
        <v>42</v>
      </c>
      <c r="E16" s="160">
        <v>39816.842524387816</v>
      </c>
      <c r="F16" s="160">
        <v>39816.842524387816</v>
      </c>
      <c r="G16" s="160">
        <v>39816.842524387816</v>
      </c>
      <c r="J16" s="165"/>
    </row>
    <row r="17" spans="1:10" ht="38.25">
      <c r="A17" s="162"/>
      <c r="B17" s="166">
        <v>67</v>
      </c>
      <c r="C17" s="163"/>
      <c r="D17" s="158" t="s">
        <v>120</v>
      </c>
      <c r="E17" s="130">
        <f t="shared" ref="E17:G17" si="3">E18+E19</f>
        <v>22826586.900258806</v>
      </c>
      <c r="F17" s="130">
        <f t="shared" si="3"/>
        <v>23367294.383502554</v>
      </c>
      <c r="G17" s="130">
        <f t="shared" si="3"/>
        <v>24094763.952485234</v>
      </c>
      <c r="J17" s="165"/>
    </row>
    <row r="18" spans="1:10">
      <c r="A18" s="162"/>
      <c r="B18" s="166"/>
      <c r="C18" s="163">
        <v>11</v>
      </c>
      <c r="D18" s="159" t="s">
        <v>51</v>
      </c>
      <c r="E18" s="160">
        <v>20589285.287676685</v>
      </c>
      <c r="F18" s="160">
        <v>21099409.383502554</v>
      </c>
      <c r="G18" s="160">
        <v>21873067.22410246</v>
      </c>
      <c r="J18" s="165"/>
    </row>
    <row r="19" spans="1:10">
      <c r="A19" s="162"/>
      <c r="B19" s="166"/>
      <c r="C19" s="163">
        <v>12</v>
      </c>
      <c r="D19" s="159" t="s">
        <v>53</v>
      </c>
      <c r="E19" s="160">
        <v>2237301.612582122</v>
      </c>
      <c r="F19" s="160">
        <v>2267885</v>
      </c>
      <c r="G19" s="160">
        <v>2221696.7283827723</v>
      </c>
      <c r="J19" s="165"/>
    </row>
    <row r="20" spans="1:10">
      <c r="A20" s="162"/>
      <c r="B20" s="162" t="s">
        <v>121</v>
      </c>
      <c r="C20" s="163"/>
      <c r="D20" s="159"/>
      <c r="E20" s="160"/>
      <c r="F20" s="160"/>
      <c r="G20" s="160"/>
      <c r="J20" s="165"/>
    </row>
    <row r="21" spans="1:10">
      <c r="J21" s="165"/>
    </row>
    <row r="22" spans="1:10" ht="15.75">
      <c r="A22" s="104" t="s">
        <v>122</v>
      </c>
      <c r="B22" s="154"/>
      <c r="C22" s="154"/>
      <c r="D22" s="154"/>
      <c r="E22" s="154"/>
      <c r="F22" s="154"/>
      <c r="G22" s="154"/>
      <c r="J22" s="165"/>
    </row>
    <row r="23" spans="1:10" ht="18">
      <c r="A23" s="105"/>
      <c r="B23" s="105"/>
      <c r="C23" s="105"/>
      <c r="D23" s="105"/>
      <c r="E23" s="105"/>
      <c r="F23" s="107"/>
      <c r="G23" s="107"/>
      <c r="J23" s="165"/>
    </row>
    <row r="24" spans="1:10" ht="25.5">
      <c r="A24" s="155" t="s">
        <v>18</v>
      </c>
      <c r="B24" s="156" t="s">
        <v>19</v>
      </c>
      <c r="C24" s="156" t="s">
        <v>20</v>
      </c>
      <c r="D24" s="156" t="s">
        <v>60</v>
      </c>
      <c r="E24" s="155" t="s">
        <v>61</v>
      </c>
      <c r="F24" s="155" t="s">
        <v>102</v>
      </c>
      <c r="G24" s="155" t="s">
        <v>103</v>
      </c>
      <c r="I24" s="165"/>
      <c r="J24" s="165"/>
    </row>
    <row r="25" spans="1:10" ht="15.75" customHeight="1">
      <c r="A25" s="158">
        <v>3</v>
      </c>
      <c r="B25" s="158"/>
      <c r="C25" s="158"/>
      <c r="D25" s="158" t="s">
        <v>123</v>
      </c>
      <c r="E25" s="130">
        <f t="shared" ref="E25:G25" si="4">E26+E33+E41+E43</f>
        <v>33870737.165107176</v>
      </c>
      <c r="F25" s="130">
        <f t="shared" si="4"/>
        <v>34257209.893954471</v>
      </c>
      <c r="G25" s="130">
        <f t="shared" si="4"/>
        <v>34865294.334395118</v>
      </c>
      <c r="I25" s="165"/>
      <c r="J25" s="165"/>
    </row>
    <row r="26" spans="1:10" ht="15.75" customHeight="1">
      <c r="A26" s="158"/>
      <c r="B26" s="159">
        <v>31</v>
      </c>
      <c r="C26" s="159"/>
      <c r="D26" s="159" t="s">
        <v>124</v>
      </c>
      <c r="E26" s="160">
        <f t="shared" ref="E26:G26" si="5">SUM(E27:E31)</f>
        <v>20276505.74437587</v>
      </c>
      <c r="F26" s="160">
        <f t="shared" si="5"/>
        <v>20469586.406397238</v>
      </c>
      <c r="G26" s="160">
        <f t="shared" si="5"/>
        <v>20579078.469307851</v>
      </c>
      <c r="I26" s="165"/>
      <c r="J26" s="204"/>
    </row>
    <row r="27" spans="1:10">
      <c r="A27" s="162"/>
      <c r="B27" s="162"/>
      <c r="C27" s="163">
        <v>11</v>
      </c>
      <c r="D27" s="163" t="s">
        <v>51</v>
      </c>
      <c r="E27" s="160">
        <v>12708211</v>
      </c>
      <c r="F27" s="160">
        <v>12980292</v>
      </c>
      <c r="G27" s="160">
        <v>13259010</v>
      </c>
      <c r="I27" s="165"/>
      <c r="J27" s="165"/>
    </row>
    <row r="28" spans="1:10">
      <c r="A28" s="162"/>
      <c r="B28" s="162"/>
      <c r="C28" s="163">
        <v>12</v>
      </c>
      <c r="D28" s="163" t="s">
        <v>53</v>
      </c>
      <c r="E28" s="160">
        <v>1162926</v>
      </c>
      <c r="F28" s="160">
        <v>1154696.6620213683</v>
      </c>
      <c r="G28" s="161">
        <v>1131204.7249319796</v>
      </c>
      <c r="I28" s="165"/>
      <c r="J28" s="165"/>
    </row>
    <row r="29" spans="1:10">
      <c r="A29" s="162"/>
      <c r="B29" s="162"/>
      <c r="C29" s="163">
        <v>52</v>
      </c>
      <c r="D29" s="163" t="s">
        <v>125</v>
      </c>
      <c r="E29" s="160">
        <v>216505</v>
      </c>
      <c r="F29" s="160">
        <v>145734</v>
      </c>
      <c r="G29" s="161">
        <v>0</v>
      </c>
      <c r="I29" s="165"/>
      <c r="J29" s="165"/>
    </row>
    <row r="30" spans="1:10">
      <c r="A30" s="162"/>
      <c r="B30" s="162"/>
      <c r="C30" s="163">
        <v>564</v>
      </c>
      <c r="D30" s="163" t="s">
        <v>117</v>
      </c>
      <c r="E30" s="160">
        <v>215707.74437587097</v>
      </c>
      <c r="F30" s="160">
        <v>215707.74437587097</v>
      </c>
      <c r="G30" s="161">
        <v>215707.74437587097</v>
      </c>
      <c r="I30" s="165"/>
      <c r="J30" s="165"/>
    </row>
    <row r="31" spans="1:10" ht="25.5">
      <c r="A31" s="162"/>
      <c r="B31" s="162"/>
      <c r="C31" s="163">
        <v>565</v>
      </c>
      <c r="D31" s="164" t="s">
        <v>118</v>
      </c>
      <c r="E31" s="160">
        <v>5973156</v>
      </c>
      <c r="F31" s="160">
        <v>5973156</v>
      </c>
      <c r="G31" s="160">
        <v>5973156</v>
      </c>
      <c r="I31" s="165"/>
      <c r="J31" s="165"/>
    </row>
    <row r="32" spans="1:10">
      <c r="A32" s="162"/>
      <c r="B32" s="162"/>
      <c r="C32" s="163"/>
      <c r="D32" s="163"/>
      <c r="E32" s="160"/>
      <c r="F32" s="160"/>
      <c r="G32" s="160"/>
      <c r="I32" s="165"/>
      <c r="J32" s="165"/>
    </row>
    <row r="33" spans="1:10">
      <c r="A33" s="162"/>
      <c r="B33" s="162">
        <v>32</v>
      </c>
      <c r="C33" s="163"/>
      <c r="D33" s="162" t="s">
        <v>126</v>
      </c>
      <c r="E33" s="160">
        <f t="shared" ref="E33:G33" si="6">SUM(E34:E40)</f>
        <v>13569811.455637403</v>
      </c>
      <c r="F33" s="160">
        <f t="shared" si="6"/>
        <v>13763302.487557236</v>
      </c>
      <c r="G33" s="160">
        <f t="shared" si="6"/>
        <v>14261795.899993364</v>
      </c>
      <c r="I33" s="165"/>
      <c r="J33" s="165"/>
    </row>
    <row r="34" spans="1:10">
      <c r="A34" s="162"/>
      <c r="B34" s="162"/>
      <c r="C34" s="163">
        <v>11</v>
      </c>
      <c r="D34" s="163" t="s">
        <v>51</v>
      </c>
      <c r="E34" s="160">
        <v>7155882</v>
      </c>
      <c r="F34" s="160">
        <v>7233758</v>
      </c>
      <c r="G34" s="161">
        <v>7743529.7630897863</v>
      </c>
      <c r="I34" s="165"/>
      <c r="J34" s="165"/>
    </row>
    <row r="35" spans="1:10">
      <c r="A35" s="162"/>
      <c r="B35" s="166"/>
      <c r="C35" s="163">
        <v>12</v>
      </c>
      <c r="D35" s="164" t="s">
        <v>44</v>
      </c>
      <c r="E35" s="160">
        <v>969433</v>
      </c>
      <c r="F35" s="160">
        <v>980373</v>
      </c>
      <c r="G35" s="161">
        <v>975595</v>
      </c>
      <c r="I35" s="165"/>
      <c r="J35" s="165"/>
    </row>
    <row r="36" spans="1:10">
      <c r="A36" s="162"/>
      <c r="B36" s="166"/>
      <c r="C36" s="163">
        <v>31</v>
      </c>
      <c r="D36" s="164" t="s">
        <v>42</v>
      </c>
      <c r="E36" s="160">
        <v>39817</v>
      </c>
      <c r="F36" s="160">
        <v>39817</v>
      </c>
      <c r="G36" s="160">
        <v>39817</v>
      </c>
      <c r="I36" s="165"/>
      <c r="J36" s="165"/>
    </row>
    <row r="37" spans="1:10">
      <c r="A37" s="162"/>
      <c r="B37" s="166"/>
      <c r="C37" s="163">
        <v>51</v>
      </c>
      <c r="D37" s="164" t="s">
        <v>31</v>
      </c>
      <c r="E37" s="160">
        <v>21235.649346340168</v>
      </c>
      <c r="F37" s="160">
        <v>21236</v>
      </c>
      <c r="G37" s="161">
        <v>21235.649346340168</v>
      </c>
      <c r="I37" s="165"/>
      <c r="J37" s="165"/>
    </row>
    <row r="38" spans="1:10">
      <c r="A38" s="162"/>
      <c r="B38" s="166"/>
      <c r="C38" s="163">
        <v>52</v>
      </c>
      <c r="D38" s="163" t="s">
        <v>125</v>
      </c>
      <c r="E38" s="160">
        <v>35793</v>
      </c>
      <c r="F38" s="160">
        <v>6500</v>
      </c>
      <c r="G38" s="161">
        <v>0</v>
      </c>
      <c r="I38" s="165"/>
      <c r="J38" s="165"/>
    </row>
    <row r="39" spans="1:10">
      <c r="A39" s="162"/>
      <c r="B39" s="166"/>
      <c r="C39" s="163">
        <v>564</v>
      </c>
      <c r="D39" s="163" t="s">
        <v>117</v>
      </c>
      <c r="E39" s="168">
        <v>67937.487557236702</v>
      </c>
      <c r="F39" s="168">
        <v>67937.487557236702</v>
      </c>
      <c r="G39" s="168">
        <v>67937.487557236702</v>
      </c>
      <c r="I39" s="165"/>
      <c r="J39" s="165"/>
    </row>
    <row r="40" spans="1:10" ht="25.5">
      <c r="A40" s="162"/>
      <c r="B40" s="166"/>
      <c r="C40" s="163">
        <v>565</v>
      </c>
      <c r="D40" s="164" t="s">
        <v>118</v>
      </c>
      <c r="E40" s="160">
        <v>5279713.3187338244</v>
      </c>
      <c r="F40" s="160">
        <v>5413681</v>
      </c>
      <c r="G40" s="161">
        <v>5413681</v>
      </c>
      <c r="I40" s="165"/>
      <c r="J40" s="165"/>
    </row>
    <row r="41" spans="1:10">
      <c r="A41" s="162"/>
      <c r="B41" s="162">
        <v>34</v>
      </c>
      <c r="C41" s="163"/>
      <c r="D41" s="162" t="s">
        <v>127</v>
      </c>
      <c r="E41" s="160">
        <f t="shared" ref="E41:G41" si="7">E42</f>
        <v>7166</v>
      </c>
      <c r="F41" s="160">
        <f t="shared" si="7"/>
        <v>7166</v>
      </c>
      <c r="G41" s="160">
        <f t="shared" si="7"/>
        <v>7166</v>
      </c>
      <c r="I41" s="165"/>
      <c r="J41" s="165"/>
    </row>
    <row r="42" spans="1:10">
      <c r="A42" s="162"/>
      <c r="B42" s="162"/>
      <c r="C42" s="163">
        <v>11</v>
      </c>
      <c r="D42" s="163" t="s">
        <v>51</v>
      </c>
      <c r="E42" s="160">
        <v>7166</v>
      </c>
      <c r="F42" s="160">
        <v>7166</v>
      </c>
      <c r="G42" s="161">
        <v>7166</v>
      </c>
      <c r="I42" s="165"/>
      <c r="J42" s="165"/>
    </row>
    <row r="43" spans="1:10">
      <c r="A43" s="162"/>
      <c r="B43" s="162">
        <v>38</v>
      </c>
      <c r="C43" s="163"/>
      <c r="D43" s="162" t="s">
        <v>128</v>
      </c>
      <c r="E43" s="160">
        <f t="shared" ref="E43:G43" si="8">E44</f>
        <v>17253.965093901385</v>
      </c>
      <c r="F43" s="160">
        <f t="shared" si="8"/>
        <v>17155</v>
      </c>
      <c r="G43" s="160">
        <f t="shared" si="8"/>
        <v>17253.965093901385</v>
      </c>
      <c r="I43" s="165"/>
      <c r="J43" s="165"/>
    </row>
    <row r="44" spans="1:10">
      <c r="A44" s="162"/>
      <c r="B44" s="162"/>
      <c r="C44" s="163">
        <v>11</v>
      </c>
      <c r="D44" s="163" t="s">
        <v>51</v>
      </c>
      <c r="E44" s="160">
        <v>17253.965093901385</v>
      </c>
      <c r="F44" s="160">
        <v>17155</v>
      </c>
      <c r="G44" s="161">
        <v>17253.965093901385</v>
      </c>
      <c r="I44" s="165"/>
      <c r="J44" s="165"/>
    </row>
    <row r="45" spans="1:10">
      <c r="A45" s="162"/>
      <c r="B45" s="162"/>
      <c r="C45" s="163"/>
      <c r="D45" s="163"/>
      <c r="E45" s="160"/>
      <c r="F45" s="160"/>
      <c r="G45" s="160"/>
      <c r="I45" s="165"/>
      <c r="J45" s="165"/>
    </row>
    <row r="46" spans="1:10" ht="25.5">
      <c r="A46" s="169">
        <v>4</v>
      </c>
      <c r="B46" s="169"/>
      <c r="C46" s="169"/>
      <c r="D46" s="170" t="s">
        <v>129</v>
      </c>
      <c r="E46" s="130">
        <f t="shared" ref="E46:G46" si="9">E47+E49</f>
        <v>1397734</v>
      </c>
      <c r="F46" s="130">
        <f t="shared" si="9"/>
        <v>1743812.2631893291</v>
      </c>
      <c r="G46" s="130">
        <f t="shared" si="9"/>
        <v>1609431.0966222044</v>
      </c>
      <c r="I46" s="165"/>
      <c r="J46" s="165"/>
    </row>
    <row r="47" spans="1:10" ht="25.5">
      <c r="A47" s="159"/>
      <c r="B47" s="159">
        <v>41</v>
      </c>
      <c r="C47" s="159"/>
      <c r="D47" s="171" t="s">
        <v>130</v>
      </c>
      <c r="E47" s="160">
        <f t="shared" ref="E47:G47" si="10">E48</f>
        <v>3318</v>
      </c>
      <c r="F47" s="160">
        <f t="shared" si="10"/>
        <v>3318</v>
      </c>
      <c r="G47" s="160">
        <f t="shared" si="10"/>
        <v>3318</v>
      </c>
      <c r="I47" s="165"/>
      <c r="J47" s="165"/>
    </row>
    <row r="48" spans="1:10">
      <c r="A48" s="159"/>
      <c r="B48" s="159"/>
      <c r="C48" s="163">
        <v>11</v>
      </c>
      <c r="D48" s="163" t="s">
        <v>51</v>
      </c>
      <c r="E48" s="160">
        <v>3318</v>
      </c>
      <c r="F48" s="160">
        <v>3318</v>
      </c>
      <c r="G48" s="160">
        <v>3318</v>
      </c>
      <c r="I48" s="165"/>
      <c r="J48" s="165"/>
    </row>
    <row r="49" spans="1:10">
      <c r="A49" s="159"/>
      <c r="B49" s="159">
        <v>42</v>
      </c>
      <c r="C49" s="163"/>
      <c r="D49" s="163"/>
      <c r="E49" s="160">
        <f t="shared" ref="E49:G49" si="11">SUM(E50:E53)</f>
        <v>1394416</v>
      </c>
      <c r="F49" s="160">
        <f t="shared" si="11"/>
        <v>1740494.2631893291</v>
      </c>
      <c r="G49" s="160">
        <f t="shared" si="11"/>
        <v>1606113.0966222044</v>
      </c>
      <c r="I49" s="165"/>
      <c r="J49" s="165"/>
    </row>
    <row r="50" spans="1:10">
      <c r="A50" s="159"/>
      <c r="B50" s="159"/>
      <c r="C50" s="163">
        <v>11</v>
      </c>
      <c r="D50" s="163" t="s">
        <v>51</v>
      </c>
      <c r="E50" s="160">
        <v>697454</v>
      </c>
      <c r="F50" s="160">
        <v>857720</v>
      </c>
      <c r="G50" s="161">
        <v>842789.83343287534</v>
      </c>
      <c r="I50" s="165"/>
      <c r="J50" s="165"/>
    </row>
    <row r="51" spans="1:10">
      <c r="A51" s="159"/>
      <c r="B51" s="159"/>
      <c r="C51" s="163">
        <v>12</v>
      </c>
      <c r="D51" s="164" t="s">
        <v>44</v>
      </c>
      <c r="E51" s="160">
        <v>104943</v>
      </c>
      <c r="F51" s="160">
        <v>132815</v>
      </c>
      <c r="G51" s="161">
        <v>114897</v>
      </c>
      <c r="I51" s="165"/>
      <c r="J51" s="165"/>
    </row>
    <row r="52" spans="1:10">
      <c r="A52" s="159"/>
      <c r="B52" s="159"/>
      <c r="C52" s="163">
        <v>564</v>
      </c>
      <c r="D52" s="163" t="s">
        <v>117</v>
      </c>
      <c r="E52" s="172">
        <v>2986</v>
      </c>
      <c r="F52" s="172">
        <v>2986.2631893290859</v>
      </c>
      <c r="G52" s="172">
        <v>2986.2631893290859</v>
      </c>
      <c r="I52" s="165"/>
      <c r="J52" s="165"/>
    </row>
    <row r="53" spans="1:10" ht="25.5">
      <c r="A53" s="159"/>
      <c r="B53" s="159"/>
      <c r="C53" s="163">
        <v>565</v>
      </c>
      <c r="D53" s="164" t="s">
        <v>118</v>
      </c>
      <c r="E53" s="160">
        <v>589033</v>
      </c>
      <c r="F53" s="160">
        <v>746973</v>
      </c>
      <c r="G53" s="161">
        <v>645440</v>
      </c>
      <c r="I53" s="165"/>
      <c r="J53" s="165"/>
    </row>
    <row r="54" spans="1:10">
      <c r="A54" s="159"/>
      <c r="B54" s="159"/>
      <c r="C54" s="163"/>
      <c r="D54" s="164"/>
      <c r="E54" s="160">
        <f>E46+E25</f>
        <v>35268471.165107176</v>
      </c>
      <c r="F54" s="160">
        <f t="shared" ref="F54:G54" si="12">F46+F25</f>
        <v>36001022.157143801</v>
      </c>
      <c r="G54" s="160">
        <f t="shared" si="12"/>
        <v>36474725.431017324</v>
      </c>
      <c r="I54" s="165"/>
      <c r="J54" s="165"/>
    </row>
    <row r="55" spans="1:10">
      <c r="A55" s="173"/>
      <c r="B55" s="173"/>
      <c r="C55" s="174"/>
      <c r="D55" s="174"/>
      <c r="E55" s="175"/>
      <c r="F55" s="175"/>
      <c r="G55" s="176"/>
      <c r="I55" s="165"/>
      <c r="J55" s="165"/>
    </row>
    <row r="56" spans="1:10">
      <c r="E56" s="153"/>
      <c r="F56" s="153"/>
      <c r="G56" s="153"/>
      <c r="I56" s="165"/>
    </row>
    <row r="57" spans="1:10">
      <c r="E57" s="153"/>
      <c r="F57" s="153"/>
      <c r="G57" s="153"/>
      <c r="I57" s="165"/>
    </row>
    <row r="58" spans="1:10">
      <c r="I58" s="165"/>
    </row>
    <row r="59" spans="1:10">
      <c r="I59" s="165"/>
    </row>
    <row r="60" spans="1:10">
      <c r="D60" s="153"/>
      <c r="I60" s="165"/>
    </row>
    <row r="61" spans="1:10">
      <c r="D61" s="153"/>
      <c r="I61" s="165"/>
    </row>
    <row r="62" spans="1:10">
      <c r="D62" s="153"/>
      <c r="I62" s="165"/>
    </row>
  </sheetData>
  <autoFilter ref="E1:E62" xr:uid="{687B9668-2F09-4CE3-BED0-C11947968C94}"/>
  <mergeCells count="4">
    <mergeCell ref="A2:G2"/>
    <mergeCell ref="A4:G4"/>
    <mergeCell ref="A6:G6"/>
    <mergeCell ref="A22:G2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B7396-0F87-4E6C-AB50-F1B1678F9576}">
  <sheetPr codeName="List7"/>
  <dimension ref="A1:Z129"/>
  <sheetViews>
    <sheetView topLeftCell="A2" workbookViewId="0">
      <selection activeCell="G20" sqref="G20"/>
    </sheetView>
  </sheetViews>
  <sheetFormatPr defaultColWidth="10.7109375" defaultRowHeight="15"/>
  <cols>
    <col min="1" max="1" width="44.42578125" style="4" customWidth="1"/>
    <col min="2" max="2" width="20" style="5" customWidth="1"/>
    <col min="3" max="3" width="19.5703125" style="5" customWidth="1"/>
    <col min="4" max="4" width="19.28515625" style="5" customWidth="1"/>
    <col min="5" max="5" width="17.42578125" style="2" customWidth="1"/>
    <col min="6" max="7" width="16.7109375" style="3" bestFit="1" customWidth="1"/>
    <col min="8" max="8" width="4.5703125" style="3" bestFit="1" customWidth="1"/>
    <col min="9" max="9" width="16.7109375" style="3" bestFit="1" customWidth="1"/>
    <col min="10" max="10" width="5" style="3" bestFit="1" customWidth="1"/>
    <col min="11" max="11" width="16.7109375" style="3" bestFit="1" customWidth="1"/>
    <col min="12" max="12" width="4.5703125" style="3" bestFit="1" customWidth="1"/>
    <col min="13" max="13" width="16" style="3" bestFit="1" customWidth="1"/>
    <col min="14" max="26" width="10.7109375" style="3"/>
    <col min="27" max="256" width="10.7109375" style="2"/>
    <col min="257" max="257" width="44.42578125" style="2" customWidth="1"/>
    <col min="258" max="258" width="20" style="2" customWidth="1"/>
    <col min="259" max="259" width="19.5703125" style="2" customWidth="1"/>
    <col min="260" max="260" width="19.28515625" style="2" customWidth="1"/>
    <col min="261" max="261" width="17.42578125" style="2" customWidth="1"/>
    <col min="262" max="263" width="16.7109375" style="2" bestFit="1" customWidth="1"/>
    <col min="264" max="264" width="4.5703125" style="2" bestFit="1" customWidth="1"/>
    <col min="265" max="265" width="16.7109375" style="2" bestFit="1" customWidth="1"/>
    <col min="266" max="266" width="5" style="2" bestFit="1" customWidth="1"/>
    <col min="267" max="267" width="16.7109375" style="2" bestFit="1" customWidth="1"/>
    <col min="268" max="268" width="4.5703125" style="2" bestFit="1" customWidth="1"/>
    <col min="269" max="269" width="16" style="2" bestFit="1" customWidth="1"/>
    <col min="270" max="512" width="10.7109375" style="2"/>
    <col min="513" max="513" width="44.42578125" style="2" customWidth="1"/>
    <col min="514" max="514" width="20" style="2" customWidth="1"/>
    <col min="515" max="515" width="19.5703125" style="2" customWidth="1"/>
    <col min="516" max="516" width="19.28515625" style="2" customWidth="1"/>
    <col min="517" max="517" width="17.42578125" style="2" customWidth="1"/>
    <col min="518" max="519" width="16.7109375" style="2" bestFit="1" customWidth="1"/>
    <col min="520" max="520" width="4.5703125" style="2" bestFit="1" customWidth="1"/>
    <col min="521" max="521" width="16.7109375" style="2" bestFit="1" customWidth="1"/>
    <col min="522" max="522" width="5" style="2" bestFit="1" customWidth="1"/>
    <col min="523" max="523" width="16.7109375" style="2" bestFit="1" customWidth="1"/>
    <col min="524" max="524" width="4.5703125" style="2" bestFit="1" customWidth="1"/>
    <col min="525" max="525" width="16" style="2" bestFit="1" customWidth="1"/>
    <col min="526" max="768" width="10.7109375" style="2"/>
    <col min="769" max="769" width="44.42578125" style="2" customWidth="1"/>
    <col min="770" max="770" width="20" style="2" customWidth="1"/>
    <col min="771" max="771" width="19.5703125" style="2" customWidth="1"/>
    <col min="772" max="772" width="19.28515625" style="2" customWidth="1"/>
    <col min="773" max="773" width="17.42578125" style="2" customWidth="1"/>
    <col min="774" max="775" width="16.7109375" style="2" bestFit="1" customWidth="1"/>
    <col min="776" max="776" width="4.5703125" style="2" bestFit="1" customWidth="1"/>
    <col min="777" max="777" width="16.7109375" style="2" bestFit="1" customWidth="1"/>
    <col min="778" max="778" width="5" style="2" bestFit="1" customWidth="1"/>
    <col min="779" max="779" width="16.7109375" style="2" bestFit="1" customWidth="1"/>
    <col min="780" max="780" width="4.5703125" style="2" bestFit="1" customWidth="1"/>
    <col min="781" max="781" width="16" style="2" bestFit="1" customWidth="1"/>
    <col min="782" max="1024" width="10.7109375" style="2"/>
    <col min="1025" max="1025" width="44.42578125" style="2" customWidth="1"/>
    <col min="1026" max="1026" width="20" style="2" customWidth="1"/>
    <col min="1027" max="1027" width="19.5703125" style="2" customWidth="1"/>
    <col min="1028" max="1028" width="19.28515625" style="2" customWidth="1"/>
    <col min="1029" max="1029" width="17.42578125" style="2" customWidth="1"/>
    <col min="1030" max="1031" width="16.7109375" style="2" bestFit="1" customWidth="1"/>
    <col min="1032" max="1032" width="4.5703125" style="2" bestFit="1" customWidth="1"/>
    <col min="1033" max="1033" width="16.7109375" style="2" bestFit="1" customWidth="1"/>
    <col min="1034" max="1034" width="5" style="2" bestFit="1" customWidth="1"/>
    <col min="1035" max="1035" width="16.7109375" style="2" bestFit="1" customWidth="1"/>
    <col min="1036" max="1036" width="4.5703125" style="2" bestFit="1" customWidth="1"/>
    <col min="1037" max="1037" width="16" style="2" bestFit="1" customWidth="1"/>
    <col min="1038" max="1280" width="10.7109375" style="2"/>
    <col min="1281" max="1281" width="44.42578125" style="2" customWidth="1"/>
    <col min="1282" max="1282" width="20" style="2" customWidth="1"/>
    <col min="1283" max="1283" width="19.5703125" style="2" customWidth="1"/>
    <col min="1284" max="1284" width="19.28515625" style="2" customWidth="1"/>
    <col min="1285" max="1285" width="17.42578125" style="2" customWidth="1"/>
    <col min="1286" max="1287" width="16.7109375" style="2" bestFit="1" customWidth="1"/>
    <col min="1288" max="1288" width="4.5703125" style="2" bestFit="1" customWidth="1"/>
    <col min="1289" max="1289" width="16.7109375" style="2" bestFit="1" customWidth="1"/>
    <col min="1290" max="1290" width="5" style="2" bestFit="1" customWidth="1"/>
    <col min="1291" max="1291" width="16.7109375" style="2" bestFit="1" customWidth="1"/>
    <col min="1292" max="1292" width="4.5703125" style="2" bestFit="1" customWidth="1"/>
    <col min="1293" max="1293" width="16" style="2" bestFit="1" customWidth="1"/>
    <col min="1294" max="1536" width="10.7109375" style="2"/>
    <col min="1537" max="1537" width="44.42578125" style="2" customWidth="1"/>
    <col min="1538" max="1538" width="20" style="2" customWidth="1"/>
    <col min="1539" max="1539" width="19.5703125" style="2" customWidth="1"/>
    <col min="1540" max="1540" width="19.28515625" style="2" customWidth="1"/>
    <col min="1541" max="1541" width="17.42578125" style="2" customWidth="1"/>
    <col min="1542" max="1543" width="16.7109375" style="2" bestFit="1" customWidth="1"/>
    <col min="1544" max="1544" width="4.5703125" style="2" bestFit="1" customWidth="1"/>
    <col min="1545" max="1545" width="16.7109375" style="2" bestFit="1" customWidth="1"/>
    <col min="1546" max="1546" width="5" style="2" bestFit="1" customWidth="1"/>
    <col min="1547" max="1547" width="16.7109375" style="2" bestFit="1" customWidth="1"/>
    <col min="1548" max="1548" width="4.5703125" style="2" bestFit="1" customWidth="1"/>
    <col min="1549" max="1549" width="16" style="2" bestFit="1" customWidth="1"/>
    <col min="1550" max="1792" width="10.7109375" style="2"/>
    <col min="1793" max="1793" width="44.42578125" style="2" customWidth="1"/>
    <col min="1794" max="1794" width="20" style="2" customWidth="1"/>
    <col min="1795" max="1795" width="19.5703125" style="2" customWidth="1"/>
    <col min="1796" max="1796" width="19.28515625" style="2" customWidth="1"/>
    <col min="1797" max="1797" width="17.42578125" style="2" customWidth="1"/>
    <col min="1798" max="1799" width="16.7109375" style="2" bestFit="1" customWidth="1"/>
    <col min="1800" max="1800" width="4.5703125" style="2" bestFit="1" customWidth="1"/>
    <col min="1801" max="1801" width="16.7109375" style="2" bestFit="1" customWidth="1"/>
    <col min="1802" max="1802" width="5" style="2" bestFit="1" customWidth="1"/>
    <col min="1803" max="1803" width="16.7109375" style="2" bestFit="1" customWidth="1"/>
    <col min="1804" max="1804" width="4.5703125" style="2" bestFit="1" customWidth="1"/>
    <col min="1805" max="1805" width="16" style="2" bestFit="1" customWidth="1"/>
    <col min="1806" max="2048" width="10.7109375" style="2"/>
    <col min="2049" max="2049" width="44.42578125" style="2" customWidth="1"/>
    <col min="2050" max="2050" width="20" style="2" customWidth="1"/>
    <col min="2051" max="2051" width="19.5703125" style="2" customWidth="1"/>
    <col min="2052" max="2052" width="19.28515625" style="2" customWidth="1"/>
    <col min="2053" max="2053" width="17.42578125" style="2" customWidth="1"/>
    <col min="2054" max="2055" width="16.7109375" style="2" bestFit="1" customWidth="1"/>
    <col min="2056" max="2056" width="4.5703125" style="2" bestFit="1" customWidth="1"/>
    <col min="2057" max="2057" width="16.7109375" style="2" bestFit="1" customWidth="1"/>
    <col min="2058" max="2058" width="5" style="2" bestFit="1" customWidth="1"/>
    <col min="2059" max="2059" width="16.7109375" style="2" bestFit="1" customWidth="1"/>
    <col min="2060" max="2060" width="4.5703125" style="2" bestFit="1" customWidth="1"/>
    <col min="2061" max="2061" width="16" style="2" bestFit="1" customWidth="1"/>
    <col min="2062" max="2304" width="10.7109375" style="2"/>
    <col min="2305" max="2305" width="44.42578125" style="2" customWidth="1"/>
    <col min="2306" max="2306" width="20" style="2" customWidth="1"/>
    <col min="2307" max="2307" width="19.5703125" style="2" customWidth="1"/>
    <col min="2308" max="2308" width="19.28515625" style="2" customWidth="1"/>
    <col min="2309" max="2309" width="17.42578125" style="2" customWidth="1"/>
    <col min="2310" max="2311" width="16.7109375" style="2" bestFit="1" customWidth="1"/>
    <col min="2312" max="2312" width="4.5703125" style="2" bestFit="1" customWidth="1"/>
    <col min="2313" max="2313" width="16.7109375" style="2" bestFit="1" customWidth="1"/>
    <col min="2314" max="2314" width="5" style="2" bestFit="1" customWidth="1"/>
    <col min="2315" max="2315" width="16.7109375" style="2" bestFit="1" customWidth="1"/>
    <col min="2316" max="2316" width="4.5703125" style="2" bestFit="1" customWidth="1"/>
    <col min="2317" max="2317" width="16" style="2" bestFit="1" customWidth="1"/>
    <col min="2318" max="2560" width="10.7109375" style="2"/>
    <col min="2561" max="2561" width="44.42578125" style="2" customWidth="1"/>
    <col min="2562" max="2562" width="20" style="2" customWidth="1"/>
    <col min="2563" max="2563" width="19.5703125" style="2" customWidth="1"/>
    <col min="2564" max="2564" width="19.28515625" style="2" customWidth="1"/>
    <col min="2565" max="2565" width="17.42578125" style="2" customWidth="1"/>
    <col min="2566" max="2567" width="16.7109375" style="2" bestFit="1" customWidth="1"/>
    <col min="2568" max="2568" width="4.5703125" style="2" bestFit="1" customWidth="1"/>
    <col min="2569" max="2569" width="16.7109375" style="2" bestFit="1" customWidth="1"/>
    <col min="2570" max="2570" width="5" style="2" bestFit="1" customWidth="1"/>
    <col min="2571" max="2571" width="16.7109375" style="2" bestFit="1" customWidth="1"/>
    <col min="2572" max="2572" width="4.5703125" style="2" bestFit="1" customWidth="1"/>
    <col min="2573" max="2573" width="16" style="2" bestFit="1" customWidth="1"/>
    <col min="2574" max="2816" width="10.7109375" style="2"/>
    <col min="2817" max="2817" width="44.42578125" style="2" customWidth="1"/>
    <col min="2818" max="2818" width="20" style="2" customWidth="1"/>
    <col min="2819" max="2819" width="19.5703125" style="2" customWidth="1"/>
    <col min="2820" max="2820" width="19.28515625" style="2" customWidth="1"/>
    <col min="2821" max="2821" width="17.42578125" style="2" customWidth="1"/>
    <col min="2822" max="2823" width="16.7109375" style="2" bestFit="1" customWidth="1"/>
    <col min="2824" max="2824" width="4.5703125" style="2" bestFit="1" customWidth="1"/>
    <col min="2825" max="2825" width="16.7109375" style="2" bestFit="1" customWidth="1"/>
    <col min="2826" max="2826" width="5" style="2" bestFit="1" customWidth="1"/>
    <col min="2827" max="2827" width="16.7109375" style="2" bestFit="1" customWidth="1"/>
    <col min="2828" max="2828" width="4.5703125" style="2" bestFit="1" customWidth="1"/>
    <col min="2829" max="2829" width="16" style="2" bestFit="1" customWidth="1"/>
    <col min="2830" max="3072" width="10.7109375" style="2"/>
    <col min="3073" max="3073" width="44.42578125" style="2" customWidth="1"/>
    <col min="3074" max="3074" width="20" style="2" customWidth="1"/>
    <col min="3075" max="3075" width="19.5703125" style="2" customWidth="1"/>
    <col min="3076" max="3076" width="19.28515625" style="2" customWidth="1"/>
    <col min="3077" max="3077" width="17.42578125" style="2" customWidth="1"/>
    <col min="3078" max="3079" width="16.7109375" style="2" bestFit="1" customWidth="1"/>
    <col min="3080" max="3080" width="4.5703125" style="2" bestFit="1" customWidth="1"/>
    <col min="3081" max="3081" width="16.7109375" style="2" bestFit="1" customWidth="1"/>
    <col min="3082" max="3082" width="5" style="2" bestFit="1" customWidth="1"/>
    <col min="3083" max="3083" width="16.7109375" style="2" bestFit="1" customWidth="1"/>
    <col min="3084" max="3084" width="4.5703125" style="2" bestFit="1" customWidth="1"/>
    <col min="3085" max="3085" width="16" style="2" bestFit="1" customWidth="1"/>
    <col min="3086" max="3328" width="10.7109375" style="2"/>
    <col min="3329" max="3329" width="44.42578125" style="2" customWidth="1"/>
    <col min="3330" max="3330" width="20" style="2" customWidth="1"/>
    <col min="3331" max="3331" width="19.5703125" style="2" customWidth="1"/>
    <col min="3332" max="3332" width="19.28515625" style="2" customWidth="1"/>
    <col min="3333" max="3333" width="17.42578125" style="2" customWidth="1"/>
    <col min="3334" max="3335" width="16.7109375" style="2" bestFit="1" customWidth="1"/>
    <col min="3336" max="3336" width="4.5703125" style="2" bestFit="1" customWidth="1"/>
    <col min="3337" max="3337" width="16.7109375" style="2" bestFit="1" customWidth="1"/>
    <col min="3338" max="3338" width="5" style="2" bestFit="1" customWidth="1"/>
    <col min="3339" max="3339" width="16.7109375" style="2" bestFit="1" customWidth="1"/>
    <col min="3340" max="3340" width="4.5703125" style="2" bestFit="1" customWidth="1"/>
    <col min="3341" max="3341" width="16" style="2" bestFit="1" customWidth="1"/>
    <col min="3342" max="3584" width="10.7109375" style="2"/>
    <col min="3585" max="3585" width="44.42578125" style="2" customWidth="1"/>
    <col min="3586" max="3586" width="20" style="2" customWidth="1"/>
    <col min="3587" max="3587" width="19.5703125" style="2" customWidth="1"/>
    <col min="3588" max="3588" width="19.28515625" style="2" customWidth="1"/>
    <col min="3589" max="3589" width="17.42578125" style="2" customWidth="1"/>
    <col min="3590" max="3591" width="16.7109375" style="2" bestFit="1" customWidth="1"/>
    <col min="3592" max="3592" width="4.5703125" style="2" bestFit="1" customWidth="1"/>
    <col min="3593" max="3593" width="16.7109375" style="2" bestFit="1" customWidth="1"/>
    <col min="3594" max="3594" width="5" style="2" bestFit="1" customWidth="1"/>
    <col min="3595" max="3595" width="16.7109375" style="2" bestFit="1" customWidth="1"/>
    <col min="3596" max="3596" width="4.5703125" style="2" bestFit="1" customWidth="1"/>
    <col min="3597" max="3597" width="16" style="2" bestFit="1" customWidth="1"/>
    <col min="3598" max="3840" width="10.7109375" style="2"/>
    <col min="3841" max="3841" width="44.42578125" style="2" customWidth="1"/>
    <col min="3842" max="3842" width="20" style="2" customWidth="1"/>
    <col min="3843" max="3843" width="19.5703125" style="2" customWidth="1"/>
    <col min="3844" max="3844" width="19.28515625" style="2" customWidth="1"/>
    <col min="3845" max="3845" width="17.42578125" style="2" customWidth="1"/>
    <col min="3846" max="3847" width="16.7109375" style="2" bestFit="1" customWidth="1"/>
    <col min="3848" max="3848" width="4.5703125" style="2" bestFit="1" customWidth="1"/>
    <col min="3849" max="3849" width="16.7109375" style="2" bestFit="1" customWidth="1"/>
    <col min="3850" max="3850" width="5" style="2" bestFit="1" customWidth="1"/>
    <col min="3851" max="3851" width="16.7109375" style="2" bestFit="1" customWidth="1"/>
    <col min="3852" max="3852" width="4.5703125" style="2" bestFit="1" customWidth="1"/>
    <col min="3853" max="3853" width="16" style="2" bestFit="1" customWidth="1"/>
    <col min="3854" max="4096" width="10.7109375" style="2"/>
    <col min="4097" max="4097" width="44.42578125" style="2" customWidth="1"/>
    <col min="4098" max="4098" width="20" style="2" customWidth="1"/>
    <col min="4099" max="4099" width="19.5703125" style="2" customWidth="1"/>
    <col min="4100" max="4100" width="19.28515625" style="2" customWidth="1"/>
    <col min="4101" max="4101" width="17.42578125" style="2" customWidth="1"/>
    <col min="4102" max="4103" width="16.7109375" style="2" bestFit="1" customWidth="1"/>
    <col min="4104" max="4104" width="4.5703125" style="2" bestFit="1" customWidth="1"/>
    <col min="4105" max="4105" width="16.7109375" style="2" bestFit="1" customWidth="1"/>
    <col min="4106" max="4106" width="5" style="2" bestFit="1" customWidth="1"/>
    <col min="4107" max="4107" width="16.7109375" style="2" bestFit="1" customWidth="1"/>
    <col min="4108" max="4108" width="4.5703125" style="2" bestFit="1" customWidth="1"/>
    <col min="4109" max="4109" width="16" style="2" bestFit="1" customWidth="1"/>
    <col min="4110" max="4352" width="10.7109375" style="2"/>
    <col min="4353" max="4353" width="44.42578125" style="2" customWidth="1"/>
    <col min="4354" max="4354" width="20" style="2" customWidth="1"/>
    <col min="4355" max="4355" width="19.5703125" style="2" customWidth="1"/>
    <col min="4356" max="4356" width="19.28515625" style="2" customWidth="1"/>
    <col min="4357" max="4357" width="17.42578125" style="2" customWidth="1"/>
    <col min="4358" max="4359" width="16.7109375" style="2" bestFit="1" customWidth="1"/>
    <col min="4360" max="4360" width="4.5703125" style="2" bestFit="1" customWidth="1"/>
    <col min="4361" max="4361" width="16.7109375" style="2" bestFit="1" customWidth="1"/>
    <col min="4362" max="4362" width="5" style="2" bestFit="1" customWidth="1"/>
    <col min="4363" max="4363" width="16.7109375" style="2" bestFit="1" customWidth="1"/>
    <col min="4364" max="4364" width="4.5703125" style="2" bestFit="1" customWidth="1"/>
    <col min="4365" max="4365" width="16" style="2" bestFit="1" customWidth="1"/>
    <col min="4366" max="4608" width="10.7109375" style="2"/>
    <col min="4609" max="4609" width="44.42578125" style="2" customWidth="1"/>
    <col min="4610" max="4610" width="20" style="2" customWidth="1"/>
    <col min="4611" max="4611" width="19.5703125" style="2" customWidth="1"/>
    <col min="4612" max="4612" width="19.28515625" style="2" customWidth="1"/>
    <col min="4613" max="4613" width="17.42578125" style="2" customWidth="1"/>
    <col min="4614" max="4615" width="16.7109375" style="2" bestFit="1" customWidth="1"/>
    <col min="4616" max="4616" width="4.5703125" style="2" bestFit="1" customWidth="1"/>
    <col min="4617" max="4617" width="16.7109375" style="2" bestFit="1" customWidth="1"/>
    <col min="4618" max="4618" width="5" style="2" bestFit="1" customWidth="1"/>
    <col min="4619" max="4619" width="16.7109375" style="2" bestFit="1" customWidth="1"/>
    <col min="4620" max="4620" width="4.5703125" style="2" bestFit="1" customWidth="1"/>
    <col min="4621" max="4621" width="16" style="2" bestFit="1" customWidth="1"/>
    <col min="4622" max="4864" width="10.7109375" style="2"/>
    <col min="4865" max="4865" width="44.42578125" style="2" customWidth="1"/>
    <col min="4866" max="4866" width="20" style="2" customWidth="1"/>
    <col min="4867" max="4867" width="19.5703125" style="2" customWidth="1"/>
    <col min="4868" max="4868" width="19.28515625" style="2" customWidth="1"/>
    <col min="4869" max="4869" width="17.42578125" style="2" customWidth="1"/>
    <col min="4870" max="4871" width="16.7109375" style="2" bestFit="1" customWidth="1"/>
    <col min="4872" max="4872" width="4.5703125" style="2" bestFit="1" customWidth="1"/>
    <col min="4873" max="4873" width="16.7109375" style="2" bestFit="1" customWidth="1"/>
    <col min="4874" max="4874" width="5" style="2" bestFit="1" customWidth="1"/>
    <col min="4875" max="4875" width="16.7109375" style="2" bestFit="1" customWidth="1"/>
    <col min="4876" max="4876" width="4.5703125" style="2" bestFit="1" customWidth="1"/>
    <col min="4877" max="4877" width="16" style="2" bestFit="1" customWidth="1"/>
    <col min="4878" max="5120" width="10.7109375" style="2"/>
    <col min="5121" max="5121" width="44.42578125" style="2" customWidth="1"/>
    <col min="5122" max="5122" width="20" style="2" customWidth="1"/>
    <col min="5123" max="5123" width="19.5703125" style="2" customWidth="1"/>
    <col min="5124" max="5124" width="19.28515625" style="2" customWidth="1"/>
    <col min="5125" max="5125" width="17.42578125" style="2" customWidth="1"/>
    <col min="5126" max="5127" width="16.7109375" style="2" bestFit="1" customWidth="1"/>
    <col min="5128" max="5128" width="4.5703125" style="2" bestFit="1" customWidth="1"/>
    <col min="5129" max="5129" width="16.7109375" style="2" bestFit="1" customWidth="1"/>
    <col min="5130" max="5130" width="5" style="2" bestFit="1" customWidth="1"/>
    <col min="5131" max="5131" width="16.7109375" style="2" bestFit="1" customWidth="1"/>
    <col min="5132" max="5132" width="4.5703125" style="2" bestFit="1" customWidth="1"/>
    <col min="5133" max="5133" width="16" style="2" bestFit="1" customWidth="1"/>
    <col min="5134" max="5376" width="10.7109375" style="2"/>
    <col min="5377" max="5377" width="44.42578125" style="2" customWidth="1"/>
    <col min="5378" max="5378" width="20" style="2" customWidth="1"/>
    <col min="5379" max="5379" width="19.5703125" style="2" customWidth="1"/>
    <col min="5380" max="5380" width="19.28515625" style="2" customWidth="1"/>
    <col min="5381" max="5381" width="17.42578125" style="2" customWidth="1"/>
    <col min="5382" max="5383" width="16.7109375" style="2" bestFit="1" customWidth="1"/>
    <col min="5384" max="5384" width="4.5703125" style="2" bestFit="1" customWidth="1"/>
    <col min="5385" max="5385" width="16.7109375" style="2" bestFit="1" customWidth="1"/>
    <col min="5386" max="5386" width="5" style="2" bestFit="1" customWidth="1"/>
    <col min="5387" max="5387" width="16.7109375" style="2" bestFit="1" customWidth="1"/>
    <col min="5388" max="5388" width="4.5703125" style="2" bestFit="1" customWidth="1"/>
    <col min="5389" max="5389" width="16" style="2" bestFit="1" customWidth="1"/>
    <col min="5390" max="5632" width="10.7109375" style="2"/>
    <col min="5633" max="5633" width="44.42578125" style="2" customWidth="1"/>
    <col min="5634" max="5634" width="20" style="2" customWidth="1"/>
    <col min="5635" max="5635" width="19.5703125" style="2" customWidth="1"/>
    <col min="5636" max="5636" width="19.28515625" style="2" customWidth="1"/>
    <col min="5637" max="5637" width="17.42578125" style="2" customWidth="1"/>
    <col min="5638" max="5639" width="16.7109375" style="2" bestFit="1" customWidth="1"/>
    <col min="5640" max="5640" width="4.5703125" style="2" bestFit="1" customWidth="1"/>
    <col min="5641" max="5641" width="16.7109375" style="2" bestFit="1" customWidth="1"/>
    <col min="5642" max="5642" width="5" style="2" bestFit="1" customWidth="1"/>
    <col min="5643" max="5643" width="16.7109375" style="2" bestFit="1" customWidth="1"/>
    <col min="5644" max="5644" width="4.5703125" style="2" bestFit="1" customWidth="1"/>
    <col min="5645" max="5645" width="16" style="2" bestFit="1" customWidth="1"/>
    <col min="5646" max="5888" width="10.7109375" style="2"/>
    <col min="5889" max="5889" width="44.42578125" style="2" customWidth="1"/>
    <col min="5890" max="5890" width="20" style="2" customWidth="1"/>
    <col min="5891" max="5891" width="19.5703125" style="2" customWidth="1"/>
    <col min="5892" max="5892" width="19.28515625" style="2" customWidth="1"/>
    <col min="5893" max="5893" width="17.42578125" style="2" customWidth="1"/>
    <col min="5894" max="5895" width="16.7109375" style="2" bestFit="1" customWidth="1"/>
    <col min="5896" max="5896" width="4.5703125" style="2" bestFit="1" customWidth="1"/>
    <col min="5897" max="5897" width="16.7109375" style="2" bestFit="1" customWidth="1"/>
    <col min="5898" max="5898" width="5" style="2" bestFit="1" customWidth="1"/>
    <col min="5899" max="5899" width="16.7109375" style="2" bestFit="1" customWidth="1"/>
    <col min="5900" max="5900" width="4.5703125" style="2" bestFit="1" customWidth="1"/>
    <col min="5901" max="5901" width="16" style="2" bestFit="1" customWidth="1"/>
    <col min="5902" max="6144" width="10.7109375" style="2"/>
    <col min="6145" max="6145" width="44.42578125" style="2" customWidth="1"/>
    <col min="6146" max="6146" width="20" style="2" customWidth="1"/>
    <col min="6147" max="6147" width="19.5703125" style="2" customWidth="1"/>
    <col min="6148" max="6148" width="19.28515625" style="2" customWidth="1"/>
    <col min="6149" max="6149" width="17.42578125" style="2" customWidth="1"/>
    <col min="6150" max="6151" width="16.7109375" style="2" bestFit="1" customWidth="1"/>
    <col min="6152" max="6152" width="4.5703125" style="2" bestFit="1" customWidth="1"/>
    <col min="6153" max="6153" width="16.7109375" style="2" bestFit="1" customWidth="1"/>
    <col min="6154" max="6154" width="5" style="2" bestFit="1" customWidth="1"/>
    <col min="6155" max="6155" width="16.7109375" style="2" bestFit="1" customWidth="1"/>
    <col min="6156" max="6156" width="4.5703125" style="2" bestFit="1" customWidth="1"/>
    <col min="6157" max="6157" width="16" style="2" bestFit="1" customWidth="1"/>
    <col min="6158" max="6400" width="10.7109375" style="2"/>
    <col min="6401" max="6401" width="44.42578125" style="2" customWidth="1"/>
    <col min="6402" max="6402" width="20" style="2" customWidth="1"/>
    <col min="6403" max="6403" width="19.5703125" style="2" customWidth="1"/>
    <col min="6404" max="6404" width="19.28515625" style="2" customWidth="1"/>
    <col min="6405" max="6405" width="17.42578125" style="2" customWidth="1"/>
    <col min="6406" max="6407" width="16.7109375" style="2" bestFit="1" customWidth="1"/>
    <col min="6408" max="6408" width="4.5703125" style="2" bestFit="1" customWidth="1"/>
    <col min="6409" max="6409" width="16.7109375" style="2" bestFit="1" customWidth="1"/>
    <col min="6410" max="6410" width="5" style="2" bestFit="1" customWidth="1"/>
    <col min="6411" max="6411" width="16.7109375" style="2" bestFit="1" customWidth="1"/>
    <col min="6412" max="6412" width="4.5703125" style="2" bestFit="1" customWidth="1"/>
    <col min="6413" max="6413" width="16" style="2" bestFit="1" customWidth="1"/>
    <col min="6414" max="6656" width="10.7109375" style="2"/>
    <col min="6657" max="6657" width="44.42578125" style="2" customWidth="1"/>
    <col min="6658" max="6658" width="20" style="2" customWidth="1"/>
    <col min="6659" max="6659" width="19.5703125" style="2" customWidth="1"/>
    <col min="6660" max="6660" width="19.28515625" style="2" customWidth="1"/>
    <col min="6661" max="6661" width="17.42578125" style="2" customWidth="1"/>
    <col min="6662" max="6663" width="16.7109375" style="2" bestFit="1" customWidth="1"/>
    <col min="6664" max="6664" width="4.5703125" style="2" bestFit="1" customWidth="1"/>
    <col min="6665" max="6665" width="16.7109375" style="2" bestFit="1" customWidth="1"/>
    <col min="6666" max="6666" width="5" style="2" bestFit="1" customWidth="1"/>
    <col min="6667" max="6667" width="16.7109375" style="2" bestFit="1" customWidth="1"/>
    <col min="6668" max="6668" width="4.5703125" style="2" bestFit="1" customWidth="1"/>
    <col min="6669" max="6669" width="16" style="2" bestFit="1" customWidth="1"/>
    <col min="6670" max="6912" width="10.7109375" style="2"/>
    <col min="6913" max="6913" width="44.42578125" style="2" customWidth="1"/>
    <col min="6914" max="6914" width="20" style="2" customWidth="1"/>
    <col min="6915" max="6915" width="19.5703125" style="2" customWidth="1"/>
    <col min="6916" max="6916" width="19.28515625" style="2" customWidth="1"/>
    <col min="6917" max="6917" width="17.42578125" style="2" customWidth="1"/>
    <col min="6918" max="6919" width="16.7109375" style="2" bestFit="1" customWidth="1"/>
    <col min="6920" max="6920" width="4.5703125" style="2" bestFit="1" customWidth="1"/>
    <col min="6921" max="6921" width="16.7109375" style="2" bestFit="1" customWidth="1"/>
    <col min="6922" max="6922" width="5" style="2" bestFit="1" customWidth="1"/>
    <col min="6923" max="6923" width="16.7109375" style="2" bestFit="1" customWidth="1"/>
    <col min="6924" max="6924" width="4.5703125" style="2" bestFit="1" customWidth="1"/>
    <col min="6925" max="6925" width="16" style="2" bestFit="1" customWidth="1"/>
    <col min="6926" max="7168" width="10.7109375" style="2"/>
    <col min="7169" max="7169" width="44.42578125" style="2" customWidth="1"/>
    <col min="7170" max="7170" width="20" style="2" customWidth="1"/>
    <col min="7171" max="7171" width="19.5703125" style="2" customWidth="1"/>
    <col min="7172" max="7172" width="19.28515625" style="2" customWidth="1"/>
    <col min="7173" max="7173" width="17.42578125" style="2" customWidth="1"/>
    <col min="7174" max="7175" width="16.7109375" style="2" bestFit="1" customWidth="1"/>
    <col min="7176" max="7176" width="4.5703125" style="2" bestFit="1" customWidth="1"/>
    <col min="7177" max="7177" width="16.7109375" style="2" bestFit="1" customWidth="1"/>
    <col min="7178" max="7178" width="5" style="2" bestFit="1" customWidth="1"/>
    <col min="7179" max="7179" width="16.7109375" style="2" bestFit="1" customWidth="1"/>
    <col min="7180" max="7180" width="4.5703125" style="2" bestFit="1" customWidth="1"/>
    <col min="7181" max="7181" width="16" style="2" bestFit="1" customWidth="1"/>
    <col min="7182" max="7424" width="10.7109375" style="2"/>
    <col min="7425" max="7425" width="44.42578125" style="2" customWidth="1"/>
    <col min="7426" max="7426" width="20" style="2" customWidth="1"/>
    <col min="7427" max="7427" width="19.5703125" style="2" customWidth="1"/>
    <col min="7428" max="7428" width="19.28515625" style="2" customWidth="1"/>
    <col min="7429" max="7429" width="17.42578125" style="2" customWidth="1"/>
    <col min="7430" max="7431" width="16.7109375" style="2" bestFit="1" customWidth="1"/>
    <col min="7432" max="7432" width="4.5703125" style="2" bestFit="1" customWidth="1"/>
    <col min="7433" max="7433" width="16.7109375" style="2" bestFit="1" customWidth="1"/>
    <col min="7434" max="7434" width="5" style="2" bestFit="1" customWidth="1"/>
    <col min="7435" max="7435" width="16.7109375" style="2" bestFit="1" customWidth="1"/>
    <col min="7436" max="7436" width="4.5703125" style="2" bestFit="1" customWidth="1"/>
    <col min="7437" max="7437" width="16" style="2" bestFit="1" customWidth="1"/>
    <col min="7438" max="7680" width="10.7109375" style="2"/>
    <col min="7681" max="7681" width="44.42578125" style="2" customWidth="1"/>
    <col min="7682" max="7682" width="20" style="2" customWidth="1"/>
    <col min="7683" max="7683" width="19.5703125" style="2" customWidth="1"/>
    <col min="7684" max="7684" width="19.28515625" style="2" customWidth="1"/>
    <col min="7685" max="7685" width="17.42578125" style="2" customWidth="1"/>
    <col min="7686" max="7687" width="16.7109375" style="2" bestFit="1" customWidth="1"/>
    <col min="7688" max="7688" width="4.5703125" style="2" bestFit="1" customWidth="1"/>
    <col min="7689" max="7689" width="16.7109375" style="2" bestFit="1" customWidth="1"/>
    <col min="7690" max="7690" width="5" style="2" bestFit="1" customWidth="1"/>
    <col min="7691" max="7691" width="16.7109375" style="2" bestFit="1" customWidth="1"/>
    <col min="7692" max="7692" width="4.5703125" style="2" bestFit="1" customWidth="1"/>
    <col min="7693" max="7693" width="16" style="2" bestFit="1" customWidth="1"/>
    <col min="7694" max="7936" width="10.7109375" style="2"/>
    <col min="7937" max="7937" width="44.42578125" style="2" customWidth="1"/>
    <col min="7938" max="7938" width="20" style="2" customWidth="1"/>
    <col min="7939" max="7939" width="19.5703125" style="2" customWidth="1"/>
    <col min="7940" max="7940" width="19.28515625" style="2" customWidth="1"/>
    <col min="7941" max="7941" width="17.42578125" style="2" customWidth="1"/>
    <col min="7942" max="7943" width="16.7109375" style="2" bestFit="1" customWidth="1"/>
    <col min="7944" max="7944" width="4.5703125" style="2" bestFit="1" customWidth="1"/>
    <col min="7945" max="7945" width="16.7109375" style="2" bestFit="1" customWidth="1"/>
    <col min="7946" max="7946" width="5" style="2" bestFit="1" customWidth="1"/>
    <col min="7947" max="7947" width="16.7109375" style="2" bestFit="1" customWidth="1"/>
    <col min="7948" max="7948" width="4.5703125" style="2" bestFit="1" customWidth="1"/>
    <col min="7949" max="7949" width="16" style="2" bestFit="1" customWidth="1"/>
    <col min="7950" max="8192" width="10.7109375" style="2"/>
    <col min="8193" max="8193" width="44.42578125" style="2" customWidth="1"/>
    <col min="8194" max="8194" width="20" style="2" customWidth="1"/>
    <col min="8195" max="8195" width="19.5703125" style="2" customWidth="1"/>
    <col min="8196" max="8196" width="19.28515625" style="2" customWidth="1"/>
    <col min="8197" max="8197" width="17.42578125" style="2" customWidth="1"/>
    <col min="8198" max="8199" width="16.7109375" style="2" bestFit="1" customWidth="1"/>
    <col min="8200" max="8200" width="4.5703125" style="2" bestFit="1" customWidth="1"/>
    <col min="8201" max="8201" width="16.7109375" style="2" bestFit="1" customWidth="1"/>
    <col min="8202" max="8202" width="5" style="2" bestFit="1" customWidth="1"/>
    <col min="8203" max="8203" width="16.7109375" style="2" bestFit="1" customWidth="1"/>
    <col min="8204" max="8204" width="4.5703125" style="2" bestFit="1" customWidth="1"/>
    <col min="8205" max="8205" width="16" style="2" bestFit="1" customWidth="1"/>
    <col min="8206" max="8448" width="10.7109375" style="2"/>
    <col min="8449" max="8449" width="44.42578125" style="2" customWidth="1"/>
    <col min="8450" max="8450" width="20" style="2" customWidth="1"/>
    <col min="8451" max="8451" width="19.5703125" style="2" customWidth="1"/>
    <col min="8452" max="8452" width="19.28515625" style="2" customWidth="1"/>
    <col min="8453" max="8453" width="17.42578125" style="2" customWidth="1"/>
    <col min="8454" max="8455" width="16.7109375" style="2" bestFit="1" customWidth="1"/>
    <col min="8456" max="8456" width="4.5703125" style="2" bestFit="1" customWidth="1"/>
    <col min="8457" max="8457" width="16.7109375" style="2" bestFit="1" customWidth="1"/>
    <col min="8458" max="8458" width="5" style="2" bestFit="1" customWidth="1"/>
    <col min="8459" max="8459" width="16.7109375" style="2" bestFit="1" customWidth="1"/>
    <col min="8460" max="8460" width="4.5703125" style="2" bestFit="1" customWidth="1"/>
    <col min="8461" max="8461" width="16" style="2" bestFit="1" customWidth="1"/>
    <col min="8462" max="8704" width="10.7109375" style="2"/>
    <col min="8705" max="8705" width="44.42578125" style="2" customWidth="1"/>
    <col min="8706" max="8706" width="20" style="2" customWidth="1"/>
    <col min="8707" max="8707" width="19.5703125" style="2" customWidth="1"/>
    <col min="8708" max="8708" width="19.28515625" style="2" customWidth="1"/>
    <col min="8709" max="8709" width="17.42578125" style="2" customWidth="1"/>
    <col min="8710" max="8711" width="16.7109375" style="2" bestFit="1" customWidth="1"/>
    <col min="8712" max="8712" width="4.5703125" style="2" bestFit="1" customWidth="1"/>
    <col min="8713" max="8713" width="16.7109375" style="2" bestFit="1" customWidth="1"/>
    <col min="8714" max="8714" width="5" style="2" bestFit="1" customWidth="1"/>
    <col min="8715" max="8715" width="16.7109375" style="2" bestFit="1" customWidth="1"/>
    <col min="8716" max="8716" width="4.5703125" style="2" bestFit="1" customWidth="1"/>
    <col min="8717" max="8717" width="16" style="2" bestFit="1" customWidth="1"/>
    <col min="8718" max="8960" width="10.7109375" style="2"/>
    <col min="8961" max="8961" width="44.42578125" style="2" customWidth="1"/>
    <col min="8962" max="8962" width="20" style="2" customWidth="1"/>
    <col min="8963" max="8963" width="19.5703125" style="2" customWidth="1"/>
    <col min="8964" max="8964" width="19.28515625" style="2" customWidth="1"/>
    <col min="8965" max="8965" width="17.42578125" style="2" customWidth="1"/>
    <col min="8966" max="8967" width="16.7109375" style="2" bestFit="1" customWidth="1"/>
    <col min="8968" max="8968" width="4.5703125" style="2" bestFit="1" customWidth="1"/>
    <col min="8969" max="8969" width="16.7109375" style="2" bestFit="1" customWidth="1"/>
    <col min="8970" max="8970" width="5" style="2" bestFit="1" customWidth="1"/>
    <col min="8971" max="8971" width="16.7109375" style="2" bestFit="1" customWidth="1"/>
    <col min="8972" max="8972" width="4.5703125" style="2" bestFit="1" customWidth="1"/>
    <col min="8973" max="8973" width="16" style="2" bestFit="1" customWidth="1"/>
    <col min="8974" max="9216" width="10.7109375" style="2"/>
    <col min="9217" max="9217" width="44.42578125" style="2" customWidth="1"/>
    <col min="9218" max="9218" width="20" style="2" customWidth="1"/>
    <col min="9219" max="9219" width="19.5703125" style="2" customWidth="1"/>
    <col min="9220" max="9220" width="19.28515625" style="2" customWidth="1"/>
    <col min="9221" max="9221" width="17.42578125" style="2" customWidth="1"/>
    <col min="9222" max="9223" width="16.7109375" style="2" bestFit="1" customWidth="1"/>
    <col min="9224" max="9224" width="4.5703125" style="2" bestFit="1" customWidth="1"/>
    <col min="9225" max="9225" width="16.7109375" style="2" bestFit="1" customWidth="1"/>
    <col min="9226" max="9226" width="5" style="2" bestFit="1" customWidth="1"/>
    <col min="9227" max="9227" width="16.7109375" style="2" bestFit="1" customWidth="1"/>
    <col min="9228" max="9228" width="4.5703125" style="2" bestFit="1" customWidth="1"/>
    <col min="9229" max="9229" width="16" style="2" bestFit="1" customWidth="1"/>
    <col min="9230" max="9472" width="10.7109375" style="2"/>
    <col min="9473" max="9473" width="44.42578125" style="2" customWidth="1"/>
    <col min="9474" max="9474" width="20" style="2" customWidth="1"/>
    <col min="9475" max="9475" width="19.5703125" style="2" customWidth="1"/>
    <col min="9476" max="9476" width="19.28515625" style="2" customWidth="1"/>
    <col min="9477" max="9477" width="17.42578125" style="2" customWidth="1"/>
    <col min="9478" max="9479" width="16.7109375" style="2" bestFit="1" customWidth="1"/>
    <col min="9480" max="9480" width="4.5703125" style="2" bestFit="1" customWidth="1"/>
    <col min="9481" max="9481" width="16.7109375" style="2" bestFit="1" customWidth="1"/>
    <col min="9482" max="9482" width="5" style="2" bestFit="1" customWidth="1"/>
    <col min="9483" max="9483" width="16.7109375" style="2" bestFit="1" customWidth="1"/>
    <col min="9484" max="9484" width="4.5703125" style="2" bestFit="1" customWidth="1"/>
    <col min="9485" max="9485" width="16" style="2" bestFit="1" customWidth="1"/>
    <col min="9486" max="9728" width="10.7109375" style="2"/>
    <col min="9729" max="9729" width="44.42578125" style="2" customWidth="1"/>
    <col min="9730" max="9730" width="20" style="2" customWidth="1"/>
    <col min="9731" max="9731" width="19.5703125" style="2" customWidth="1"/>
    <col min="9732" max="9732" width="19.28515625" style="2" customWidth="1"/>
    <col min="9733" max="9733" width="17.42578125" style="2" customWidth="1"/>
    <col min="9734" max="9735" width="16.7109375" style="2" bestFit="1" customWidth="1"/>
    <col min="9736" max="9736" width="4.5703125" style="2" bestFit="1" customWidth="1"/>
    <col min="9737" max="9737" width="16.7109375" style="2" bestFit="1" customWidth="1"/>
    <col min="9738" max="9738" width="5" style="2" bestFit="1" customWidth="1"/>
    <col min="9739" max="9739" width="16.7109375" style="2" bestFit="1" customWidth="1"/>
    <col min="9740" max="9740" width="4.5703125" style="2" bestFit="1" customWidth="1"/>
    <col min="9741" max="9741" width="16" style="2" bestFit="1" customWidth="1"/>
    <col min="9742" max="9984" width="10.7109375" style="2"/>
    <col min="9985" max="9985" width="44.42578125" style="2" customWidth="1"/>
    <col min="9986" max="9986" width="20" style="2" customWidth="1"/>
    <col min="9987" max="9987" width="19.5703125" style="2" customWidth="1"/>
    <col min="9988" max="9988" width="19.28515625" style="2" customWidth="1"/>
    <col min="9989" max="9989" width="17.42578125" style="2" customWidth="1"/>
    <col min="9990" max="9991" width="16.7109375" style="2" bestFit="1" customWidth="1"/>
    <col min="9992" max="9992" width="4.5703125" style="2" bestFit="1" customWidth="1"/>
    <col min="9993" max="9993" width="16.7109375" style="2" bestFit="1" customWidth="1"/>
    <col min="9994" max="9994" width="5" style="2" bestFit="1" customWidth="1"/>
    <col min="9995" max="9995" width="16.7109375" style="2" bestFit="1" customWidth="1"/>
    <col min="9996" max="9996" width="4.5703125" style="2" bestFit="1" customWidth="1"/>
    <col min="9997" max="9997" width="16" style="2" bestFit="1" customWidth="1"/>
    <col min="9998" max="10240" width="10.7109375" style="2"/>
    <col min="10241" max="10241" width="44.42578125" style="2" customWidth="1"/>
    <col min="10242" max="10242" width="20" style="2" customWidth="1"/>
    <col min="10243" max="10243" width="19.5703125" style="2" customWidth="1"/>
    <col min="10244" max="10244" width="19.28515625" style="2" customWidth="1"/>
    <col min="10245" max="10245" width="17.42578125" style="2" customWidth="1"/>
    <col min="10246" max="10247" width="16.7109375" style="2" bestFit="1" customWidth="1"/>
    <col min="10248" max="10248" width="4.5703125" style="2" bestFit="1" customWidth="1"/>
    <col min="10249" max="10249" width="16.7109375" style="2" bestFit="1" customWidth="1"/>
    <col min="10250" max="10250" width="5" style="2" bestFit="1" customWidth="1"/>
    <col min="10251" max="10251" width="16.7109375" style="2" bestFit="1" customWidth="1"/>
    <col min="10252" max="10252" width="4.5703125" style="2" bestFit="1" customWidth="1"/>
    <col min="10253" max="10253" width="16" style="2" bestFit="1" customWidth="1"/>
    <col min="10254" max="10496" width="10.7109375" style="2"/>
    <col min="10497" max="10497" width="44.42578125" style="2" customWidth="1"/>
    <col min="10498" max="10498" width="20" style="2" customWidth="1"/>
    <col min="10499" max="10499" width="19.5703125" style="2" customWidth="1"/>
    <col min="10500" max="10500" width="19.28515625" style="2" customWidth="1"/>
    <col min="10501" max="10501" width="17.42578125" style="2" customWidth="1"/>
    <col min="10502" max="10503" width="16.7109375" style="2" bestFit="1" customWidth="1"/>
    <col min="10504" max="10504" width="4.5703125" style="2" bestFit="1" customWidth="1"/>
    <col min="10505" max="10505" width="16.7109375" style="2" bestFit="1" customWidth="1"/>
    <col min="10506" max="10506" width="5" style="2" bestFit="1" customWidth="1"/>
    <col min="10507" max="10507" width="16.7109375" style="2" bestFit="1" customWidth="1"/>
    <col min="10508" max="10508" width="4.5703125" style="2" bestFit="1" customWidth="1"/>
    <col min="10509" max="10509" width="16" style="2" bestFit="1" customWidth="1"/>
    <col min="10510" max="10752" width="10.7109375" style="2"/>
    <col min="10753" max="10753" width="44.42578125" style="2" customWidth="1"/>
    <col min="10754" max="10754" width="20" style="2" customWidth="1"/>
    <col min="10755" max="10755" width="19.5703125" style="2" customWidth="1"/>
    <col min="10756" max="10756" width="19.28515625" style="2" customWidth="1"/>
    <col min="10757" max="10757" width="17.42578125" style="2" customWidth="1"/>
    <col min="10758" max="10759" width="16.7109375" style="2" bestFit="1" customWidth="1"/>
    <col min="10760" max="10760" width="4.5703125" style="2" bestFit="1" customWidth="1"/>
    <col min="10761" max="10761" width="16.7109375" style="2" bestFit="1" customWidth="1"/>
    <col min="10762" max="10762" width="5" style="2" bestFit="1" customWidth="1"/>
    <col min="10763" max="10763" width="16.7109375" style="2" bestFit="1" customWidth="1"/>
    <col min="10764" max="10764" width="4.5703125" style="2" bestFit="1" customWidth="1"/>
    <col min="10765" max="10765" width="16" style="2" bestFit="1" customWidth="1"/>
    <col min="10766" max="11008" width="10.7109375" style="2"/>
    <col min="11009" max="11009" width="44.42578125" style="2" customWidth="1"/>
    <col min="11010" max="11010" width="20" style="2" customWidth="1"/>
    <col min="11011" max="11011" width="19.5703125" style="2" customWidth="1"/>
    <col min="11012" max="11012" width="19.28515625" style="2" customWidth="1"/>
    <col min="11013" max="11013" width="17.42578125" style="2" customWidth="1"/>
    <col min="11014" max="11015" width="16.7109375" style="2" bestFit="1" customWidth="1"/>
    <col min="11016" max="11016" width="4.5703125" style="2" bestFit="1" customWidth="1"/>
    <col min="11017" max="11017" width="16.7109375" style="2" bestFit="1" customWidth="1"/>
    <col min="11018" max="11018" width="5" style="2" bestFit="1" customWidth="1"/>
    <col min="11019" max="11019" width="16.7109375" style="2" bestFit="1" customWidth="1"/>
    <col min="11020" max="11020" width="4.5703125" style="2" bestFit="1" customWidth="1"/>
    <col min="11021" max="11021" width="16" style="2" bestFit="1" customWidth="1"/>
    <col min="11022" max="11264" width="10.7109375" style="2"/>
    <col min="11265" max="11265" width="44.42578125" style="2" customWidth="1"/>
    <col min="11266" max="11266" width="20" style="2" customWidth="1"/>
    <col min="11267" max="11267" width="19.5703125" style="2" customWidth="1"/>
    <col min="11268" max="11268" width="19.28515625" style="2" customWidth="1"/>
    <col min="11269" max="11269" width="17.42578125" style="2" customWidth="1"/>
    <col min="11270" max="11271" width="16.7109375" style="2" bestFit="1" customWidth="1"/>
    <col min="11272" max="11272" width="4.5703125" style="2" bestFit="1" customWidth="1"/>
    <col min="11273" max="11273" width="16.7109375" style="2" bestFit="1" customWidth="1"/>
    <col min="11274" max="11274" width="5" style="2" bestFit="1" customWidth="1"/>
    <col min="11275" max="11275" width="16.7109375" style="2" bestFit="1" customWidth="1"/>
    <col min="11276" max="11276" width="4.5703125" style="2" bestFit="1" customWidth="1"/>
    <col min="11277" max="11277" width="16" style="2" bestFit="1" customWidth="1"/>
    <col min="11278" max="11520" width="10.7109375" style="2"/>
    <col min="11521" max="11521" width="44.42578125" style="2" customWidth="1"/>
    <col min="11522" max="11522" width="20" style="2" customWidth="1"/>
    <col min="11523" max="11523" width="19.5703125" style="2" customWidth="1"/>
    <col min="11524" max="11524" width="19.28515625" style="2" customWidth="1"/>
    <col min="11525" max="11525" width="17.42578125" style="2" customWidth="1"/>
    <col min="11526" max="11527" width="16.7109375" style="2" bestFit="1" customWidth="1"/>
    <col min="11528" max="11528" width="4.5703125" style="2" bestFit="1" customWidth="1"/>
    <col min="11529" max="11529" width="16.7109375" style="2" bestFit="1" customWidth="1"/>
    <col min="11530" max="11530" width="5" style="2" bestFit="1" customWidth="1"/>
    <col min="11531" max="11531" width="16.7109375" style="2" bestFit="1" customWidth="1"/>
    <col min="11532" max="11532" width="4.5703125" style="2" bestFit="1" customWidth="1"/>
    <col min="11533" max="11533" width="16" style="2" bestFit="1" customWidth="1"/>
    <col min="11534" max="11776" width="10.7109375" style="2"/>
    <col min="11777" max="11777" width="44.42578125" style="2" customWidth="1"/>
    <col min="11778" max="11778" width="20" style="2" customWidth="1"/>
    <col min="11779" max="11779" width="19.5703125" style="2" customWidth="1"/>
    <col min="11780" max="11780" width="19.28515625" style="2" customWidth="1"/>
    <col min="11781" max="11781" width="17.42578125" style="2" customWidth="1"/>
    <col min="11782" max="11783" width="16.7109375" style="2" bestFit="1" customWidth="1"/>
    <col min="11784" max="11784" width="4.5703125" style="2" bestFit="1" customWidth="1"/>
    <col min="11785" max="11785" width="16.7109375" style="2" bestFit="1" customWidth="1"/>
    <col min="11786" max="11786" width="5" style="2" bestFit="1" customWidth="1"/>
    <col min="11787" max="11787" width="16.7109375" style="2" bestFit="1" customWidth="1"/>
    <col min="11788" max="11788" width="4.5703125" style="2" bestFit="1" customWidth="1"/>
    <col min="11789" max="11789" width="16" style="2" bestFit="1" customWidth="1"/>
    <col min="11790" max="12032" width="10.7109375" style="2"/>
    <col min="12033" max="12033" width="44.42578125" style="2" customWidth="1"/>
    <col min="12034" max="12034" width="20" style="2" customWidth="1"/>
    <col min="12035" max="12035" width="19.5703125" style="2" customWidth="1"/>
    <col min="12036" max="12036" width="19.28515625" style="2" customWidth="1"/>
    <col min="12037" max="12037" width="17.42578125" style="2" customWidth="1"/>
    <col min="12038" max="12039" width="16.7109375" style="2" bestFit="1" customWidth="1"/>
    <col min="12040" max="12040" width="4.5703125" style="2" bestFit="1" customWidth="1"/>
    <col min="12041" max="12041" width="16.7109375" style="2" bestFit="1" customWidth="1"/>
    <col min="12042" max="12042" width="5" style="2" bestFit="1" customWidth="1"/>
    <col min="12043" max="12043" width="16.7109375" style="2" bestFit="1" customWidth="1"/>
    <col min="12044" max="12044" width="4.5703125" style="2" bestFit="1" customWidth="1"/>
    <col min="12045" max="12045" width="16" style="2" bestFit="1" customWidth="1"/>
    <col min="12046" max="12288" width="10.7109375" style="2"/>
    <col min="12289" max="12289" width="44.42578125" style="2" customWidth="1"/>
    <col min="12290" max="12290" width="20" style="2" customWidth="1"/>
    <col min="12291" max="12291" width="19.5703125" style="2" customWidth="1"/>
    <col min="12292" max="12292" width="19.28515625" style="2" customWidth="1"/>
    <col min="12293" max="12293" width="17.42578125" style="2" customWidth="1"/>
    <col min="12294" max="12295" width="16.7109375" style="2" bestFit="1" customWidth="1"/>
    <col min="12296" max="12296" width="4.5703125" style="2" bestFit="1" customWidth="1"/>
    <col min="12297" max="12297" width="16.7109375" style="2" bestFit="1" customWidth="1"/>
    <col min="12298" max="12298" width="5" style="2" bestFit="1" customWidth="1"/>
    <col min="12299" max="12299" width="16.7109375" style="2" bestFit="1" customWidth="1"/>
    <col min="12300" max="12300" width="4.5703125" style="2" bestFit="1" customWidth="1"/>
    <col min="12301" max="12301" width="16" style="2" bestFit="1" customWidth="1"/>
    <col min="12302" max="12544" width="10.7109375" style="2"/>
    <col min="12545" max="12545" width="44.42578125" style="2" customWidth="1"/>
    <col min="12546" max="12546" width="20" style="2" customWidth="1"/>
    <col min="12547" max="12547" width="19.5703125" style="2" customWidth="1"/>
    <col min="12548" max="12548" width="19.28515625" style="2" customWidth="1"/>
    <col min="12549" max="12549" width="17.42578125" style="2" customWidth="1"/>
    <col min="12550" max="12551" width="16.7109375" style="2" bestFit="1" customWidth="1"/>
    <col min="12552" max="12552" width="4.5703125" style="2" bestFit="1" customWidth="1"/>
    <col min="12553" max="12553" width="16.7109375" style="2" bestFit="1" customWidth="1"/>
    <col min="12554" max="12554" width="5" style="2" bestFit="1" customWidth="1"/>
    <col min="12555" max="12555" width="16.7109375" style="2" bestFit="1" customWidth="1"/>
    <col min="12556" max="12556" width="4.5703125" style="2" bestFit="1" customWidth="1"/>
    <col min="12557" max="12557" width="16" style="2" bestFit="1" customWidth="1"/>
    <col min="12558" max="12800" width="10.7109375" style="2"/>
    <col min="12801" max="12801" width="44.42578125" style="2" customWidth="1"/>
    <col min="12802" max="12802" width="20" style="2" customWidth="1"/>
    <col min="12803" max="12803" width="19.5703125" style="2" customWidth="1"/>
    <col min="12804" max="12804" width="19.28515625" style="2" customWidth="1"/>
    <col min="12805" max="12805" width="17.42578125" style="2" customWidth="1"/>
    <col min="12806" max="12807" width="16.7109375" style="2" bestFit="1" customWidth="1"/>
    <col min="12808" max="12808" width="4.5703125" style="2" bestFit="1" customWidth="1"/>
    <col min="12809" max="12809" width="16.7109375" style="2" bestFit="1" customWidth="1"/>
    <col min="12810" max="12810" width="5" style="2" bestFit="1" customWidth="1"/>
    <col min="12811" max="12811" width="16.7109375" style="2" bestFit="1" customWidth="1"/>
    <col min="12812" max="12812" width="4.5703125" style="2" bestFit="1" customWidth="1"/>
    <col min="12813" max="12813" width="16" style="2" bestFit="1" customWidth="1"/>
    <col min="12814" max="13056" width="10.7109375" style="2"/>
    <col min="13057" max="13057" width="44.42578125" style="2" customWidth="1"/>
    <col min="13058" max="13058" width="20" style="2" customWidth="1"/>
    <col min="13059" max="13059" width="19.5703125" style="2" customWidth="1"/>
    <col min="13060" max="13060" width="19.28515625" style="2" customWidth="1"/>
    <col min="13061" max="13061" width="17.42578125" style="2" customWidth="1"/>
    <col min="13062" max="13063" width="16.7109375" style="2" bestFit="1" customWidth="1"/>
    <col min="13064" max="13064" width="4.5703125" style="2" bestFit="1" customWidth="1"/>
    <col min="13065" max="13065" width="16.7109375" style="2" bestFit="1" customWidth="1"/>
    <col min="13066" max="13066" width="5" style="2" bestFit="1" customWidth="1"/>
    <col min="13067" max="13067" width="16.7109375" style="2" bestFit="1" customWidth="1"/>
    <col min="13068" max="13068" width="4.5703125" style="2" bestFit="1" customWidth="1"/>
    <col min="13069" max="13069" width="16" style="2" bestFit="1" customWidth="1"/>
    <col min="13070" max="13312" width="10.7109375" style="2"/>
    <col min="13313" max="13313" width="44.42578125" style="2" customWidth="1"/>
    <col min="13314" max="13314" width="20" style="2" customWidth="1"/>
    <col min="13315" max="13315" width="19.5703125" style="2" customWidth="1"/>
    <col min="13316" max="13316" width="19.28515625" style="2" customWidth="1"/>
    <col min="13317" max="13317" width="17.42578125" style="2" customWidth="1"/>
    <col min="13318" max="13319" width="16.7109375" style="2" bestFit="1" customWidth="1"/>
    <col min="13320" max="13320" width="4.5703125" style="2" bestFit="1" customWidth="1"/>
    <col min="13321" max="13321" width="16.7109375" style="2" bestFit="1" customWidth="1"/>
    <col min="13322" max="13322" width="5" style="2" bestFit="1" customWidth="1"/>
    <col min="13323" max="13323" width="16.7109375" style="2" bestFit="1" customWidth="1"/>
    <col min="13324" max="13324" width="4.5703125" style="2" bestFit="1" customWidth="1"/>
    <col min="13325" max="13325" width="16" style="2" bestFit="1" customWidth="1"/>
    <col min="13326" max="13568" width="10.7109375" style="2"/>
    <col min="13569" max="13569" width="44.42578125" style="2" customWidth="1"/>
    <col min="13570" max="13570" width="20" style="2" customWidth="1"/>
    <col min="13571" max="13571" width="19.5703125" style="2" customWidth="1"/>
    <col min="13572" max="13572" width="19.28515625" style="2" customWidth="1"/>
    <col min="13573" max="13573" width="17.42578125" style="2" customWidth="1"/>
    <col min="13574" max="13575" width="16.7109375" style="2" bestFit="1" customWidth="1"/>
    <col min="13576" max="13576" width="4.5703125" style="2" bestFit="1" customWidth="1"/>
    <col min="13577" max="13577" width="16.7109375" style="2" bestFit="1" customWidth="1"/>
    <col min="13578" max="13578" width="5" style="2" bestFit="1" customWidth="1"/>
    <col min="13579" max="13579" width="16.7109375" style="2" bestFit="1" customWidth="1"/>
    <col min="13580" max="13580" width="4.5703125" style="2" bestFit="1" customWidth="1"/>
    <col min="13581" max="13581" width="16" style="2" bestFit="1" customWidth="1"/>
    <col min="13582" max="13824" width="10.7109375" style="2"/>
    <col min="13825" max="13825" width="44.42578125" style="2" customWidth="1"/>
    <col min="13826" max="13826" width="20" style="2" customWidth="1"/>
    <col min="13827" max="13827" width="19.5703125" style="2" customWidth="1"/>
    <col min="13828" max="13828" width="19.28515625" style="2" customWidth="1"/>
    <col min="13829" max="13829" width="17.42578125" style="2" customWidth="1"/>
    <col min="13830" max="13831" width="16.7109375" style="2" bestFit="1" customWidth="1"/>
    <col min="13832" max="13832" width="4.5703125" style="2" bestFit="1" customWidth="1"/>
    <col min="13833" max="13833" width="16.7109375" style="2" bestFit="1" customWidth="1"/>
    <col min="13834" max="13834" width="5" style="2" bestFit="1" customWidth="1"/>
    <col min="13835" max="13835" width="16.7109375" style="2" bestFit="1" customWidth="1"/>
    <col min="13836" max="13836" width="4.5703125" style="2" bestFit="1" customWidth="1"/>
    <col min="13837" max="13837" width="16" style="2" bestFit="1" customWidth="1"/>
    <col min="13838" max="14080" width="10.7109375" style="2"/>
    <col min="14081" max="14081" width="44.42578125" style="2" customWidth="1"/>
    <col min="14082" max="14082" width="20" style="2" customWidth="1"/>
    <col min="14083" max="14083" width="19.5703125" style="2" customWidth="1"/>
    <col min="14084" max="14084" width="19.28515625" style="2" customWidth="1"/>
    <col min="14085" max="14085" width="17.42578125" style="2" customWidth="1"/>
    <col min="14086" max="14087" width="16.7109375" style="2" bestFit="1" customWidth="1"/>
    <col min="14088" max="14088" width="4.5703125" style="2" bestFit="1" customWidth="1"/>
    <col min="14089" max="14089" width="16.7109375" style="2" bestFit="1" customWidth="1"/>
    <col min="14090" max="14090" width="5" style="2" bestFit="1" customWidth="1"/>
    <col min="14091" max="14091" width="16.7109375" style="2" bestFit="1" customWidth="1"/>
    <col min="14092" max="14092" width="4.5703125" style="2" bestFit="1" customWidth="1"/>
    <col min="14093" max="14093" width="16" style="2" bestFit="1" customWidth="1"/>
    <col min="14094" max="14336" width="10.7109375" style="2"/>
    <col min="14337" max="14337" width="44.42578125" style="2" customWidth="1"/>
    <col min="14338" max="14338" width="20" style="2" customWidth="1"/>
    <col min="14339" max="14339" width="19.5703125" style="2" customWidth="1"/>
    <col min="14340" max="14340" width="19.28515625" style="2" customWidth="1"/>
    <col min="14341" max="14341" width="17.42578125" style="2" customWidth="1"/>
    <col min="14342" max="14343" width="16.7109375" style="2" bestFit="1" customWidth="1"/>
    <col min="14344" max="14344" width="4.5703125" style="2" bestFit="1" customWidth="1"/>
    <col min="14345" max="14345" width="16.7109375" style="2" bestFit="1" customWidth="1"/>
    <col min="14346" max="14346" width="5" style="2" bestFit="1" customWidth="1"/>
    <col min="14347" max="14347" width="16.7109375" style="2" bestFit="1" customWidth="1"/>
    <col min="14348" max="14348" width="4.5703125" style="2" bestFit="1" customWidth="1"/>
    <col min="14349" max="14349" width="16" style="2" bestFit="1" customWidth="1"/>
    <col min="14350" max="14592" width="10.7109375" style="2"/>
    <col min="14593" max="14593" width="44.42578125" style="2" customWidth="1"/>
    <col min="14594" max="14594" width="20" style="2" customWidth="1"/>
    <col min="14595" max="14595" width="19.5703125" style="2" customWidth="1"/>
    <col min="14596" max="14596" width="19.28515625" style="2" customWidth="1"/>
    <col min="14597" max="14597" width="17.42578125" style="2" customWidth="1"/>
    <col min="14598" max="14599" width="16.7109375" style="2" bestFit="1" customWidth="1"/>
    <col min="14600" max="14600" width="4.5703125" style="2" bestFit="1" customWidth="1"/>
    <col min="14601" max="14601" width="16.7109375" style="2" bestFit="1" customWidth="1"/>
    <col min="14602" max="14602" width="5" style="2" bestFit="1" customWidth="1"/>
    <col min="14603" max="14603" width="16.7109375" style="2" bestFit="1" customWidth="1"/>
    <col min="14604" max="14604" width="4.5703125" style="2" bestFit="1" customWidth="1"/>
    <col min="14605" max="14605" width="16" style="2" bestFit="1" customWidth="1"/>
    <col min="14606" max="14848" width="10.7109375" style="2"/>
    <col min="14849" max="14849" width="44.42578125" style="2" customWidth="1"/>
    <col min="14850" max="14850" width="20" style="2" customWidth="1"/>
    <col min="14851" max="14851" width="19.5703125" style="2" customWidth="1"/>
    <col min="14852" max="14852" width="19.28515625" style="2" customWidth="1"/>
    <col min="14853" max="14853" width="17.42578125" style="2" customWidth="1"/>
    <col min="14854" max="14855" width="16.7109375" style="2" bestFit="1" customWidth="1"/>
    <col min="14856" max="14856" width="4.5703125" style="2" bestFit="1" customWidth="1"/>
    <col min="14857" max="14857" width="16.7109375" style="2" bestFit="1" customWidth="1"/>
    <col min="14858" max="14858" width="5" style="2" bestFit="1" customWidth="1"/>
    <col min="14859" max="14859" width="16.7109375" style="2" bestFit="1" customWidth="1"/>
    <col min="14860" max="14860" width="4.5703125" style="2" bestFit="1" customWidth="1"/>
    <col min="14861" max="14861" width="16" style="2" bestFit="1" customWidth="1"/>
    <col min="14862" max="15104" width="10.7109375" style="2"/>
    <col min="15105" max="15105" width="44.42578125" style="2" customWidth="1"/>
    <col min="15106" max="15106" width="20" style="2" customWidth="1"/>
    <col min="15107" max="15107" width="19.5703125" style="2" customWidth="1"/>
    <col min="15108" max="15108" width="19.28515625" style="2" customWidth="1"/>
    <col min="15109" max="15109" width="17.42578125" style="2" customWidth="1"/>
    <col min="15110" max="15111" width="16.7109375" style="2" bestFit="1" customWidth="1"/>
    <col min="15112" max="15112" width="4.5703125" style="2" bestFit="1" customWidth="1"/>
    <col min="15113" max="15113" width="16.7109375" style="2" bestFit="1" customWidth="1"/>
    <col min="15114" max="15114" width="5" style="2" bestFit="1" customWidth="1"/>
    <col min="15115" max="15115" width="16.7109375" style="2" bestFit="1" customWidth="1"/>
    <col min="15116" max="15116" width="4.5703125" style="2" bestFit="1" customWidth="1"/>
    <col min="15117" max="15117" width="16" style="2" bestFit="1" customWidth="1"/>
    <col min="15118" max="15360" width="10.7109375" style="2"/>
    <col min="15361" max="15361" width="44.42578125" style="2" customWidth="1"/>
    <col min="15362" max="15362" width="20" style="2" customWidth="1"/>
    <col min="15363" max="15363" width="19.5703125" style="2" customWidth="1"/>
    <col min="15364" max="15364" width="19.28515625" style="2" customWidth="1"/>
    <col min="15365" max="15365" width="17.42578125" style="2" customWidth="1"/>
    <col min="15366" max="15367" width="16.7109375" style="2" bestFit="1" customWidth="1"/>
    <col min="15368" max="15368" width="4.5703125" style="2" bestFit="1" customWidth="1"/>
    <col min="15369" max="15369" width="16.7109375" style="2" bestFit="1" customWidth="1"/>
    <col min="15370" max="15370" width="5" style="2" bestFit="1" customWidth="1"/>
    <col min="15371" max="15371" width="16.7109375" style="2" bestFit="1" customWidth="1"/>
    <col min="15372" max="15372" width="4.5703125" style="2" bestFit="1" customWidth="1"/>
    <col min="15373" max="15373" width="16" style="2" bestFit="1" customWidth="1"/>
    <col min="15374" max="15616" width="10.7109375" style="2"/>
    <col min="15617" max="15617" width="44.42578125" style="2" customWidth="1"/>
    <col min="15618" max="15618" width="20" style="2" customWidth="1"/>
    <col min="15619" max="15619" width="19.5703125" style="2" customWidth="1"/>
    <col min="15620" max="15620" width="19.28515625" style="2" customWidth="1"/>
    <col min="15621" max="15621" width="17.42578125" style="2" customWidth="1"/>
    <col min="15622" max="15623" width="16.7109375" style="2" bestFit="1" customWidth="1"/>
    <col min="15624" max="15624" width="4.5703125" style="2" bestFit="1" customWidth="1"/>
    <col min="15625" max="15625" width="16.7109375" style="2" bestFit="1" customWidth="1"/>
    <col min="15626" max="15626" width="5" style="2" bestFit="1" customWidth="1"/>
    <col min="15627" max="15627" width="16.7109375" style="2" bestFit="1" customWidth="1"/>
    <col min="15628" max="15628" width="4.5703125" style="2" bestFit="1" customWidth="1"/>
    <col min="15629" max="15629" width="16" style="2" bestFit="1" customWidth="1"/>
    <col min="15630" max="15872" width="10.7109375" style="2"/>
    <col min="15873" max="15873" width="44.42578125" style="2" customWidth="1"/>
    <col min="15874" max="15874" width="20" style="2" customWidth="1"/>
    <col min="15875" max="15875" width="19.5703125" style="2" customWidth="1"/>
    <col min="15876" max="15876" width="19.28515625" style="2" customWidth="1"/>
    <col min="15877" max="15877" width="17.42578125" style="2" customWidth="1"/>
    <col min="15878" max="15879" width="16.7109375" style="2" bestFit="1" customWidth="1"/>
    <col min="15880" max="15880" width="4.5703125" style="2" bestFit="1" customWidth="1"/>
    <col min="15881" max="15881" width="16.7109375" style="2" bestFit="1" customWidth="1"/>
    <col min="15882" max="15882" width="5" style="2" bestFit="1" customWidth="1"/>
    <col min="15883" max="15883" width="16.7109375" style="2" bestFit="1" customWidth="1"/>
    <col min="15884" max="15884" width="4.5703125" style="2" bestFit="1" customWidth="1"/>
    <col min="15885" max="15885" width="16" style="2" bestFit="1" customWidth="1"/>
    <col min="15886" max="16128" width="10.7109375" style="2"/>
    <col min="16129" max="16129" width="44.42578125" style="2" customWidth="1"/>
    <col min="16130" max="16130" width="20" style="2" customWidth="1"/>
    <col min="16131" max="16131" width="19.5703125" style="2" customWidth="1"/>
    <col min="16132" max="16132" width="19.28515625" style="2" customWidth="1"/>
    <col min="16133" max="16133" width="17.42578125" style="2" customWidth="1"/>
    <col min="16134" max="16135" width="16.7109375" style="2" bestFit="1" customWidth="1"/>
    <col min="16136" max="16136" width="4.5703125" style="2" bestFit="1" customWidth="1"/>
    <col min="16137" max="16137" width="16.7109375" style="2" bestFit="1" customWidth="1"/>
    <col min="16138" max="16138" width="5" style="2" bestFit="1" customWidth="1"/>
    <col min="16139" max="16139" width="16.7109375" style="2" bestFit="1" customWidth="1"/>
    <col min="16140" max="16140" width="4.5703125" style="2" bestFit="1" customWidth="1"/>
    <col min="16141" max="16141" width="16" style="2" bestFit="1" customWidth="1"/>
    <col min="16142" max="16384" width="10.7109375" style="2"/>
  </cols>
  <sheetData>
    <row r="1" spans="1:26" ht="45" customHeight="1">
      <c r="A1" s="1" t="str">
        <f>CONCATENATE('[5]Tekst varijable'!A2, " ", UPPER('[5]Tekst varijable'!A1))</f>
        <v>06035 HRVATSKA AGENCIJA ZA POLJOPRIVREDU I HRANU</v>
      </c>
      <c r="B1" s="1"/>
      <c r="C1" s="1"/>
      <c r="D1" s="1"/>
    </row>
    <row r="2" spans="1:26" ht="15" customHeight="1"/>
    <row r="3" spans="1:26" ht="43.5" customHeight="1">
      <c r="A3" s="6" t="str">
        <f xml:space="preserve"> UPPER("Financijski plan za "&amp; LEFT(RIGHT(B10,5),5) &amp; " godinu i projekcije za "&amp; LEFT(RIGHT(C10,5),5) &amp;" i " &amp; LEFT(RIGHT(D10,5),5) &amp;"  godinu")</f>
        <v>FINANCIJSKI PLAN ZA 2023. GODINU I PROJEKCIJE ZA 2024. I 2025.  GODINU</v>
      </c>
      <c r="B3" s="6"/>
      <c r="C3" s="6"/>
      <c r="D3" s="6"/>
    </row>
    <row r="4" spans="1:26" s="9" customFormat="1" ht="12.75" customHeight="1">
      <c r="A4" s="7"/>
      <c r="B4" s="8"/>
      <c r="C4" s="8"/>
      <c r="D4" s="8"/>
    </row>
    <row r="5" spans="1:26" s="11" customFormat="1" ht="15" customHeight="1">
      <c r="A5" s="10" t="s">
        <v>0</v>
      </c>
      <c r="B5" s="10"/>
      <c r="C5" s="10"/>
      <c r="D5" s="10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s="11" customFormat="1" ht="9" customHeight="1">
      <c r="A6" s="9"/>
      <c r="B6" s="5"/>
      <c r="C6" s="5"/>
      <c r="D6" s="5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s="15" customFormat="1" ht="12" customHeight="1">
      <c r="A7" s="12"/>
      <c r="B7" s="13"/>
      <c r="C7" s="13"/>
      <c r="D7" s="13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7" customFormat="1" ht="18" customHeight="1">
      <c r="A8" s="16" t="s">
        <v>1</v>
      </c>
      <c r="B8" s="16"/>
      <c r="C8" s="16"/>
      <c r="D8" s="16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s="17" customFormat="1" ht="6.75" customHeight="1">
      <c r="A9" s="2"/>
      <c r="B9" s="18"/>
      <c r="C9" s="18"/>
      <c r="D9" s="18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s="23" customFormat="1" ht="32.25" customHeight="1">
      <c r="A10" s="19"/>
      <c r="B10" s="20" t="str">
        <f>CONCATENATE("Plan za ", MID('[5]BW upit'!E2,14,5))</f>
        <v>Plan za 2023.</v>
      </c>
      <c r="C10" s="20" t="str">
        <f>CONCATENATE("Projekcija za ",MID('[5]BW upit'!F2,26,5))</f>
        <v>Projekcija za 2024.</v>
      </c>
      <c r="D10" s="20" t="str">
        <f>CONCATENATE("Projekcija za ",MID('[5]BW upit'!G2,26,5))</f>
        <v>Projekcija za 2025.</v>
      </c>
      <c r="E10" s="21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s="26" customFormat="1">
      <c r="A11" s="24">
        <v>1</v>
      </c>
      <c r="B11" s="25">
        <v>2</v>
      </c>
      <c r="C11" s="25">
        <v>3</v>
      </c>
      <c r="D11" s="25">
        <v>4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spans="1:26" s="32" customFormat="1" ht="18" customHeight="1">
      <c r="A12" s="28" t="s">
        <v>2</v>
      </c>
      <c r="B12" s="29">
        <f>'[5]BW upit'!E4</f>
        <v>16590202</v>
      </c>
      <c r="C12" s="29">
        <f>'[5]BW upit'!F4</f>
        <v>16190241</v>
      </c>
      <c r="D12" s="29">
        <f>'[5]BW upit'!G4</f>
        <v>16044177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1"/>
      <c r="X12" s="31"/>
      <c r="Y12" s="31"/>
      <c r="Z12" s="31"/>
    </row>
    <row r="13" spans="1:26" s="32" customFormat="1" ht="28.5">
      <c r="A13" s="28" t="s">
        <v>3</v>
      </c>
      <c r="B13" s="29">
        <f>'[5]BW upit'!E5</f>
        <v>0</v>
      </c>
      <c r="C13" s="29">
        <f>'[5]BW upit'!F5</f>
        <v>0</v>
      </c>
      <c r="D13" s="29">
        <f>'[5]BW upit'!G5</f>
        <v>0</v>
      </c>
      <c r="E13" s="31"/>
      <c r="F13" s="33"/>
      <c r="G13" s="33"/>
      <c r="H13" s="33"/>
      <c r="I13" s="33"/>
      <c r="J13" s="33"/>
      <c r="K13" s="33"/>
      <c r="L13" s="33"/>
      <c r="M13" s="33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s="32" customFormat="1">
      <c r="A14" s="28" t="s">
        <v>4</v>
      </c>
      <c r="B14" s="29">
        <f>'[5]BW upit'!E6</f>
        <v>16590202</v>
      </c>
      <c r="C14" s="29">
        <f>'[5]BW upit'!F6</f>
        <v>16190241</v>
      </c>
      <c r="D14" s="29">
        <f>'[5]BW upit'!G6</f>
        <v>16044177</v>
      </c>
      <c r="E14" s="31"/>
      <c r="F14" s="34"/>
      <c r="G14" s="34"/>
      <c r="H14" s="34"/>
      <c r="I14" s="34"/>
      <c r="J14" s="34"/>
      <c r="K14" s="34"/>
      <c r="L14" s="34"/>
      <c r="M14" s="34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s="32" customFormat="1" ht="18" customHeight="1">
      <c r="A15" s="28" t="s">
        <v>5</v>
      </c>
      <c r="B15" s="29">
        <f>'[5]BW upit'!E7</f>
        <v>15028442</v>
      </c>
      <c r="C15" s="29">
        <f>'[5]BW upit'!F7</f>
        <v>14995397</v>
      </c>
      <c r="D15" s="29">
        <f>'[5]BW upit'!G7</f>
        <v>14849332</v>
      </c>
      <c r="E15" s="30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s="32" customFormat="1" ht="28.5">
      <c r="A16" s="28" t="s">
        <v>6</v>
      </c>
      <c r="B16" s="29">
        <f>'[5]BW upit'!E8</f>
        <v>1834399</v>
      </c>
      <c r="C16" s="29">
        <f>'[5]BW upit'!F8</f>
        <v>1235882</v>
      </c>
      <c r="D16" s="29">
        <f>'[5]BW upit'!G8</f>
        <v>1221946</v>
      </c>
      <c r="E16" s="30"/>
      <c r="F16" s="34"/>
      <c r="G16" s="34"/>
      <c r="H16" s="34"/>
      <c r="I16" s="34"/>
      <c r="J16" s="34"/>
      <c r="K16" s="34"/>
      <c r="L16" s="34"/>
      <c r="M16" s="34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s="32" customFormat="1">
      <c r="A17" s="28" t="s">
        <v>7</v>
      </c>
      <c r="B17" s="29">
        <f>'[5]BW upit'!E9</f>
        <v>16862841</v>
      </c>
      <c r="C17" s="29">
        <f>'[5]BW upit'!F9</f>
        <v>16231279</v>
      </c>
      <c r="D17" s="29">
        <f>'[5]BW upit'!G9</f>
        <v>16071278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1"/>
      <c r="T17" s="31"/>
      <c r="U17" s="31"/>
      <c r="V17" s="31"/>
      <c r="W17" s="31"/>
      <c r="X17" s="31"/>
      <c r="Y17" s="31"/>
      <c r="Z17" s="31"/>
    </row>
    <row r="18" spans="1:26" s="32" customFormat="1" ht="18" customHeight="1">
      <c r="A18" s="35" t="s">
        <v>8</v>
      </c>
      <c r="B18" s="29">
        <f>'[5]BW upit'!E10</f>
        <v>-272639</v>
      </c>
      <c r="C18" s="29">
        <f>'[5]BW upit'!F10</f>
        <v>-41038</v>
      </c>
      <c r="D18" s="29">
        <f>'[5]BW upit'!G10</f>
        <v>-27101</v>
      </c>
      <c r="E18" s="30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6" s="11" customFormat="1" ht="14.25" customHeight="1">
      <c r="A19" s="4"/>
      <c r="B19" s="5"/>
      <c r="C19" s="5"/>
      <c r="D19" s="5"/>
      <c r="E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</row>
    <row r="20" spans="1:26" s="11" customFormat="1" ht="18.75" customHeight="1">
      <c r="A20" s="38" t="s">
        <v>9</v>
      </c>
      <c r="B20" s="38"/>
      <c r="C20" s="38"/>
      <c r="D20" s="38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</row>
    <row r="21" spans="1:26" s="11" customFormat="1" ht="6.75" customHeight="1">
      <c r="A21" s="39"/>
      <c r="B21" s="40"/>
      <c r="C21" s="40"/>
      <c r="D21" s="40"/>
      <c r="E21" s="41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</row>
    <row r="22" spans="1:26" s="23" customFormat="1" ht="32.25" customHeight="1">
      <c r="A22" s="42"/>
      <c r="B22" s="20" t="str">
        <f>B10</f>
        <v>Plan za 2023.</v>
      </c>
      <c r="C22" s="20" t="str">
        <f>C10</f>
        <v>Projekcija za 2024.</v>
      </c>
      <c r="D22" s="20" t="str">
        <f>D10</f>
        <v>Projekcija za 2025.</v>
      </c>
      <c r="E22" s="21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s="26" customFormat="1">
      <c r="A23" s="43">
        <v>1</v>
      </c>
      <c r="B23" s="44">
        <v>2</v>
      </c>
      <c r="C23" s="44">
        <v>3</v>
      </c>
      <c r="D23" s="44">
        <v>4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spans="1:26" s="23" customFormat="1" ht="28.5">
      <c r="A24" s="45" t="s">
        <v>10</v>
      </c>
      <c r="B24" s="29">
        <f>'[5]BW upit'!E11</f>
        <v>0</v>
      </c>
      <c r="C24" s="29">
        <f>'[5]BW upit'!F11</f>
        <v>0</v>
      </c>
      <c r="D24" s="29">
        <f>'[5]BW upit'!G11</f>
        <v>0</v>
      </c>
      <c r="E24" s="30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 s="23" customFormat="1" ht="28.5">
      <c r="A25" s="45" t="s">
        <v>11</v>
      </c>
      <c r="B25" s="29">
        <f>'[5]BW upit'!E12</f>
        <v>0</v>
      </c>
      <c r="C25" s="29">
        <f>'[5]BW upit'!F12</f>
        <v>0</v>
      </c>
      <c r="D25" s="29">
        <f>'[5]BW upit'!G12</f>
        <v>0</v>
      </c>
      <c r="E25" s="30"/>
      <c r="F25" s="34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 s="23" customFormat="1" ht="28.5">
      <c r="A26" s="45" t="s">
        <v>12</v>
      </c>
      <c r="B26" s="29">
        <f>'[5]BW upit'!E13</f>
        <v>622052</v>
      </c>
      <c r="C26" s="29">
        <f>'[5]BW upit'!F13</f>
        <v>349413</v>
      </c>
      <c r="D26" s="29">
        <f>'[5]BW upit'!G13</f>
        <v>308375</v>
      </c>
      <c r="E26" s="30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spans="1:26" s="23" customFormat="1" ht="28.5">
      <c r="A27" s="45" t="s">
        <v>13</v>
      </c>
      <c r="B27" s="29">
        <f>'[5]BW upit'!E14</f>
        <v>-349413</v>
      </c>
      <c r="C27" s="29">
        <f>'[5]BW upit'!F14</f>
        <v>-308375</v>
      </c>
      <c r="D27" s="29">
        <f>'[5]BW upit'!G14</f>
        <v>-281274</v>
      </c>
      <c r="E27" s="30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 s="32" customFormat="1" ht="18" customHeight="1">
      <c r="A28" s="45" t="s">
        <v>14</v>
      </c>
      <c r="B28" s="29">
        <f>'[5]BW upit'!E15</f>
        <v>272639</v>
      </c>
      <c r="C28" s="29">
        <f>'[5]BW upit'!F15</f>
        <v>41038</v>
      </c>
      <c r="D28" s="29">
        <f>'[5]BW upit'!G15</f>
        <v>27101</v>
      </c>
      <c r="E28" s="30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:26" s="23" customFormat="1" ht="28.5">
      <c r="A29" s="45" t="s">
        <v>15</v>
      </c>
      <c r="B29" s="29">
        <f>'[5]BW upit'!E16</f>
        <v>0</v>
      </c>
      <c r="C29" s="29">
        <f>'[5]BW upit'!F16</f>
        <v>0</v>
      </c>
      <c r="D29" s="29">
        <f>'[5]BW upit'!G16</f>
        <v>0</v>
      </c>
      <c r="E29" s="30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 customHeight="1"/>
    <row r="31" spans="1:26" s="3" customFormat="1" ht="15" customHeight="1">
      <c r="B31" s="46"/>
      <c r="C31" s="46"/>
      <c r="D31" s="46"/>
    </row>
    <row r="32" spans="1:26" s="3" customFormat="1" ht="15" customHeight="1">
      <c r="B32" s="46"/>
      <c r="C32" s="46"/>
      <c r="D32" s="46"/>
    </row>
    <row r="33" spans="2:4" s="3" customFormat="1" ht="17.25" customHeight="1">
      <c r="B33" s="46"/>
      <c r="C33" s="46"/>
      <c r="D33" s="46"/>
    </row>
    <row r="34" spans="2:4" s="3" customFormat="1" ht="15" customHeight="1">
      <c r="B34" s="46"/>
      <c r="C34" s="46"/>
      <c r="D34" s="46"/>
    </row>
    <row r="35" spans="2:4" s="3" customFormat="1" ht="15" customHeight="1">
      <c r="B35" s="46"/>
      <c r="C35" s="46"/>
      <c r="D35" s="46"/>
    </row>
    <row r="36" spans="2:4" s="3" customFormat="1" ht="15" customHeight="1">
      <c r="B36" s="46"/>
      <c r="C36" s="46"/>
      <c r="D36" s="46"/>
    </row>
    <row r="37" spans="2:4" s="3" customFormat="1" ht="15" customHeight="1">
      <c r="B37" s="46"/>
      <c r="C37" s="46"/>
      <c r="D37" s="46"/>
    </row>
    <row r="38" spans="2:4" s="3" customFormat="1" ht="15" customHeight="1">
      <c r="B38" s="46"/>
      <c r="C38" s="46"/>
      <c r="D38" s="46"/>
    </row>
    <row r="39" spans="2:4" s="3" customFormat="1" ht="15" customHeight="1">
      <c r="B39" s="46"/>
      <c r="C39" s="46"/>
      <c r="D39" s="46"/>
    </row>
    <row r="40" spans="2:4" s="3" customFormat="1" ht="15" customHeight="1">
      <c r="B40" s="46"/>
      <c r="C40" s="46"/>
      <c r="D40" s="46"/>
    </row>
    <row r="41" spans="2:4" s="3" customFormat="1" ht="15" customHeight="1">
      <c r="B41" s="46"/>
      <c r="C41" s="46"/>
      <c r="D41" s="46"/>
    </row>
    <row r="42" spans="2:4" s="3" customFormat="1" ht="15" customHeight="1">
      <c r="B42" s="46"/>
      <c r="C42" s="46"/>
      <c r="D42" s="46"/>
    </row>
    <row r="43" spans="2:4" s="3" customFormat="1" ht="15" customHeight="1">
      <c r="B43" s="46"/>
      <c r="C43" s="46"/>
      <c r="D43" s="46"/>
    </row>
    <row r="44" spans="2:4" s="3" customFormat="1" ht="15" customHeight="1">
      <c r="B44" s="46"/>
      <c r="C44" s="46"/>
      <c r="D44" s="46"/>
    </row>
    <row r="45" spans="2:4" s="3" customFormat="1" ht="15" customHeight="1">
      <c r="B45" s="46"/>
      <c r="C45" s="46"/>
      <c r="D45" s="46"/>
    </row>
    <row r="46" spans="2:4" s="3" customFormat="1" ht="15" customHeight="1">
      <c r="B46" s="46"/>
      <c r="C46" s="46"/>
      <c r="D46" s="46"/>
    </row>
    <row r="47" spans="2:4" s="3" customFormat="1" ht="15" customHeight="1">
      <c r="B47" s="46"/>
      <c r="C47" s="46"/>
      <c r="D47" s="46"/>
    </row>
    <row r="48" spans="2:4" s="3" customFormat="1" ht="15" customHeight="1">
      <c r="B48" s="46"/>
      <c r="C48" s="46"/>
      <c r="D48" s="46"/>
    </row>
    <row r="49" spans="2:4" s="3" customFormat="1" ht="15" customHeight="1">
      <c r="B49" s="46"/>
      <c r="C49" s="46"/>
      <c r="D49" s="46"/>
    </row>
    <row r="50" spans="2:4" s="3" customFormat="1" ht="15" customHeight="1">
      <c r="B50" s="46"/>
      <c r="C50" s="46"/>
      <c r="D50" s="46"/>
    </row>
    <row r="51" spans="2:4" s="3" customFormat="1" ht="15" customHeight="1">
      <c r="B51" s="46"/>
      <c r="C51" s="46"/>
      <c r="D51" s="46"/>
    </row>
    <row r="52" spans="2:4" s="3" customFormat="1" ht="15" customHeight="1">
      <c r="B52" s="46"/>
      <c r="C52" s="46"/>
      <c r="D52" s="46"/>
    </row>
    <row r="53" spans="2:4" s="3" customFormat="1" ht="15" customHeight="1">
      <c r="B53" s="46"/>
      <c r="C53" s="46"/>
      <c r="D53" s="46"/>
    </row>
    <row r="54" spans="2:4" s="3" customFormat="1" ht="15" customHeight="1">
      <c r="B54" s="46"/>
      <c r="C54" s="46"/>
      <c r="D54" s="46"/>
    </row>
    <row r="55" spans="2:4" s="3" customFormat="1" ht="15" customHeight="1">
      <c r="B55" s="46"/>
      <c r="C55" s="46"/>
      <c r="D55" s="46"/>
    </row>
    <row r="56" spans="2:4" s="3" customFormat="1" ht="15" customHeight="1">
      <c r="B56" s="46"/>
      <c r="C56" s="46"/>
      <c r="D56" s="46"/>
    </row>
    <row r="57" spans="2:4" s="3" customFormat="1" ht="15" customHeight="1">
      <c r="B57" s="46"/>
      <c r="C57" s="46"/>
      <c r="D57" s="46"/>
    </row>
    <row r="58" spans="2:4" s="3" customFormat="1" ht="15" customHeight="1">
      <c r="B58" s="46"/>
      <c r="C58" s="46"/>
      <c r="D58" s="46"/>
    </row>
    <row r="59" spans="2:4" s="3" customFormat="1" ht="15" customHeight="1">
      <c r="B59" s="46"/>
      <c r="C59" s="46"/>
      <c r="D59" s="46"/>
    </row>
    <row r="60" spans="2:4" s="3" customFormat="1" ht="15" customHeight="1">
      <c r="B60" s="46"/>
      <c r="C60" s="46"/>
      <c r="D60" s="46"/>
    </row>
    <row r="61" spans="2:4" s="3" customFormat="1" ht="15" customHeight="1">
      <c r="B61" s="46"/>
      <c r="C61" s="46"/>
      <c r="D61" s="46"/>
    </row>
    <row r="62" spans="2:4" s="3" customFormat="1" ht="15" customHeight="1">
      <c r="B62" s="46"/>
      <c r="C62" s="46"/>
      <c r="D62" s="46"/>
    </row>
    <row r="63" spans="2:4" s="3" customFormat="1" ht="15" customHeight="1">
      <c r="B63" s="46"/>
      <c r="C63" s="46"/>
      <c r="D63" s="46"/>
    </row>
    <row r="64" spans="2:4" s="3" customFormat="1" ht="15" customHeight="1">
      <c r="B64" s="46"/>
      <c r="C64" s="46"/>
      <c r="D64" s="46"/>
    </row>
    <row r="65" spans="2:4" s="3" customFormat="1" ht="15" customHeight="1">
      <c r="B65" s="46"/>
      <c r="C65" s="46"/>
      <c r="D65" s="46"/>
    </row>
    <row r="66" spans="2:4" s="3" customFormat="1" ht="15" customHeight="1">
      <c r="B66" s="46"/>
      <c r="C66" s="46"/>
      <c r="D66" s="46"/>
    </row>
    <row r="67" spans="2:4" s="3" customFormat="1" ht="15" customHeight="1">
      <c r="B67" s="46"/>
      <c r="C67" s="46"/>
      <c r="D67" s="46"/>
    </row>
    <row r="68" spans="2:4" s="3" customFormat="1" ht="15" customHeight="1">
      <c r="B68" s="46"/>
      <c r="C68" s="46"/>
      <c r="D68" s="46"/>
    </row>
    <row r="69" spans="2:4" s="3" customFormat="1" ht="15" customHeight="1">
      <c r="B69" s="46"/>
      <c r="C69" s="46"/>
      <c r="D69" s="46"/>
    </row>
    <row r="70" spans="2:4" s="3" customFormat="1" ht="15" customHeight="1">
      <c r="B70" s="46"/>
      <c r="C70" s="46"/>
      <c r="D70" s="46"/>
    </row>
    <row r="71" spans="2:4" s="3" customFormat="1" ht="15" customHeight="1">
      <c r="B71" s="46"/>
      <c r="C71" s="46"/>
      <c r="D71" s="46"/>
    </row>
    <row r="72" spans="2:4" s="3" customFormat="1" ht="15" customHeight="1">
      <c r="B72" s="46"/>
      <c r="C72" s="46"/>
      <c r="D72" s="46"/>
    </row>
    <row r="73" spans="2:4" s="3" customFormat="1" ht="15" customHeight="1">
      <c r="B73" s="46"/>
      <c r="C73" s="46"/>
      <c r="D73" s="46"/>
    </row>
    <row r="74" spans="2:4" s="3" customFormat="1" ht="15" customHeight="1">
      <c r="B74" s="46"/>
      <c r="C74" s="46"/>
      <c r="D74" s="46"/>
    </row>
    <row r="75" spans="2:4" s="3" customFormat="1" ht="15" customHeight="1">
      <c r="B75" s="46"/>
      <c r="C75" s="46"/>
      <c r="D75" s="46"/>
    </row>
    <row r="76" spans="2:4" s="3" customFormat="1" ht="15" customHeight="1">
      <c r="B76" s="46"/>
      <c r="C76" s="46"/>
      <c r="D76" s="46"/>
    </row>
    <row r="77" spans="2:4" s="3" customFormat="1" ht="15" customHeight="1">
      <c r="B77" s="46"/>
      <c r="C77" s="46"/>
      <c r="D77" s="46"/>
    </row>
    <row r="78" spans="2:4" s="3" customFormat="1" ht="15" customHeight="1">
      <c r="B78" s="46"/>
      <c r="C78" s="46"/>
      <c r="D78" s="46"/>
    </row>
    <row r="79" spans="2:4" s="3" customFormat="1" ht="15" customHeight="1">
      <c r="B79" s="46"/>
      <c r="C79" s="46"/>
      <c r="D79" s="46"/>
    </row>
    <row r="80" spans="2:4" s="3" customFormat="1" ht="15" customHeight="1">
      <c r="B80" s="46"/>
      <c r="C80" s="46"/>
      <c r="D80" s="46"/>
    </row>
    <row r="81" spans="2:4" s="3" customFormat="1" ht="15" customHeight="1">
      <c r="B81" s="46"/>
      <c r="C81" s="46"/>
      <c r="D81" s="46"/>
    </row>
    <row r="82" spans="2:4" s="3" customFormat="1" ht="15" customHeight="1">
      <c r="B82" s="46"/>
      <c r="C82" s="46"/>
      <c r="D82" s="46"/>
    </row>
    <row r="83" spans="2:4" s="3" customFormat="1" ht="15" customHeight="1">
      <c r="B83" s="46"/>
      <c r="C83" s="46"/>
      <c r="D83" s="46"/>
    </row>
    <row r="84" spans="2:4" s="3" customFormat="1" ht="15" customHeight="1">
      <c r="B84" s="46"/>
      <c r="C84" s="46"/>
      <c r="D84" s="46"/>
    </row>
    <row r="85" spans="2:4" s="3" customFormat="1" ht="15" customHeight="1">
      <c r="B85" s="46"/>
      <c r="C85" s="46"/>
      <c r="D85" s="46"/>
    </row>
    <row r="86" spans="2:4" s="3" customFormat="1" ht="15" customHeight="1">
      <c r="B86" s="46"/>
      <c r="C86" s="46"/>
      <c r="D86" s="46"/>
    </row>
    <row r="87" spans="2:4" s="3" customFormat="1" ht="15" customHeight="1">
      <c r="B87" s="46"/>
      <c r="C87" s="46"/>
      <c r="D87" s="46"/>
    </row>
    <row r="88" spans="2:4" s="3" customFormat="1" ht="15" customHeight="1">
      <c r="B88" s="46"/>
      <c r="C88" s="46"/>
      <c r="D88" s="46"/>
    </row>
    <row r="89" spans="2:4" s="3" customFormat="1" ht="15" customHeight="1">
      <c r="B89" s="46"/>
      <c r="C89" s="46"/>
      <c r="D89" s="46"/>
    </row>
    <row r="90" spans="2:4" s="3" customFormat="1" ht="15" customHeight="1">
      <c r="B90" s="46"/>
      <c r="C90" s="46"/>
      <c r="D90" s="46"/>
    </row>
    <row r="91" spans="2:4" s="3" customFormat="1" ht="15" customHeight="1">
      <c r="B91" s="46"/>
      <c r="C91" s="46"/>
      <c r="D91" s="46"/>
    </row>
    <row r="92" spans="2:4" s="3" customFormat="1" ht="15" customHeight="1">
      <c r="B92" s="46"/>
      <c r="C92" s="46"/>
      <c r="D92" s="46"/>
    </row>
    <row r="93" spans="2:4" s="3" customFormat="1" ht="15" customHeight="1">
      <c r="B93" s="46"/>
      <c r="C93" s="46"/>
      <c r="D93" s="46"/>
    </row>
    <row r="94" spans="2:4" s="3" customFormat="1" ht="15" customHeight="1">
      <c r="B94" s="46"/>
      <c r="C94" s="46"/>
      <c r="D94" s="46"/>
    </row>
    <row r="95" spans="2:4" s="3" customFormat="1" ht="15" customHeight="1">
      <c r="B95" s="46"/>
      <c r="C95" s="46"/>
      <c r="D95" s="46"/>
    </row>
    <row r="96" spans="2:4" s="3" customFormat="1" ht="15" customHeight="1">
      <c r="B96" s="46"/>
      <c r="C96" s="46"/>
      <c r="D96" s="46"/>
    </row>
    <row r="97" spans="2:4" s="3" customFormat="1" ht="15" customHeight="1">
      <c r="B97" s="46"/>
      <c r="C97" s="46"/>
      <c r="D97" s="46"/>
    </row>
    <row r="98" spans="2:4" s="3" customFormat="1" ht="15" customHeight="1">
      <c r="B98" s="46"/>
      <c r="C98" s="46"/>
      <c r="D98" s="46"/>
    </row>
    <row r="99" spans="2:4" s="3" customFormat="1" ht="15" customHeight="1">
      <c r="B99" s="46"/>
      <c r="C99" s="46"/>
      <c r="D99" s="46"/>
    </row>
    <row r="100" spans="2:4" s="3" customFormat="1" ht="15" customHeight="1">
      <c r="B100" s="46"/>
      <c r="C100" s="46"/>
      <c r="D100" s="46"/>
    </row>
    <row r="101" spans="2:4" s="3" customFormat="1" ht="15" customHeight="1">
      <c r="B101" s="46"/>
      <c r="C101" s="46"/>
      <c r="D101" s="46"/>
    </row>
    <row r="102" spans="2:4" s="3" customFormat="1" ht="15" customHeight="1">
      <c r="B102" s="46"/>
      <c r="C102" s="46"/>
      <c r="D102" s="46"/>
    </row>
    <row r="103" spans="2:4" s="3" customFormat="1" ht="15" customHeight="1">
      <c r="B103" s="46"/>
      <c r="C103" s="46"/>
      <c r="D103" s="46"/>
    </row>
    <row r="104" spans="2:4" s="3" customFormat="1" ht="15" customHeight="1">
      <c r="B104" s="46"/>
      <c r="C104" s="46"/>
      <c r="D104" s="46"/>
    </row>
    <row r="105" spans="2:4" s="3" customFormat="1" ht="15" customHeight="1">
      <c r="B105" s="46"/>
      <c r="C105" s="46"/>
      <c r="D105" s="46"/>
    </row>
    <row r="106" spans="2:4" s="3" customFormat="1" ht="15" customHeight="1">
      <c r="B106" s="46"/>
      <c r="C106" s="46"/>
      <c r="D106" s="46"/>
    </row>
    <row r="107" spans="2:4" s="3" customFormat="1" ht="15" customHeight="1">
      <c r="B107" s="46"/>
      <c r="C107" s="46"/>
      <c r="D107" s="46"/>
    </row>
    <row r="108" spans="2:4" s="3" customFormat="1" ht="15" customHeight="1">
      <c r="B108" s="46"/>
      <c r="C108" s="46"/>
      <c r="D108" s="46"/>
    </row>
    <row r="109" spans="2:4" s="3" customFormat="1" ht="15" customHeight="1">
      <c r="B109" s="46"/>
      <c r="C109" s="46"/>
      <c r="D109" s="46"/>
    </row>
    <row r="110" spans="2:4" s="3" customFormat="1" ht="15" customHeight="1">
      <c r="B110" s="46"/>
      <c r="C110" s="46"/>
      <c r="D110" s="46"/>
    </row>
    <row r="111" spans="2:4" s="3" customFormat="1" ht="15" customHeight="1">
      <c r="B111" s="46"/>
      <c r="C111" s="46"/>
      <c r="D111" s="46"/>
    </row>
    <row r="112" spans="2:4" s="3" customFormat="1" ht="15" customHeight="1">
      <c r="B112" s="46"/>
      <c r="C112" s="46"/>
      <c r="D112" s="46"/>
    </row>
    <row r="113" spans="2:4" s="3" customFormat="1" ht="15" customHeight="1">
      <c r="B113" s="46"/>
      <c r="C113" s="46"/>
      <c r="D113" s="46"/>
    </row>
    <row r="114" spans="2:4" s="3" customFormat="1" ht="15" customHeight="1">
      <c r="B114" s="46"/>
      <c r="C114" s="46"/>
      <c r="D114" s="46"/>
    </row>
    <row r="115" spans="2:4" s="3" customFormat="1" ht="15" customHeight="1">
      <c r="B115" s="46"/>
      <c r="C115" s="46"/>
      <c r="D115" s="46"/>
    </row>
    <row r="116" spans="2:4" s="3" customFormat="1" ht="15" customHeight="1">
      <c r="B116" s="46"/>
      <c r="C116" s="46"/>
      <c r="D116" s="46"/>
    </row>
    <row r="117" spans="2:4" s="3" customFormat="1" ht="15" customHeight="1">
      <c r="B117" s="46"/>
      <c r="C117" s="46"/>
      <c r="D117" s="46"/>
    </row>
    <row r="118" spans="2:4" s="3" customFormat="1" ht="15" customHeight="1">
      <c r="B118" s="46"/>
      <c r="C118" s="46"/>
      <c r="D118" s="46"/>
    </row>
    <row r="119" spans="2:4" s="3" customFormat="1" ht="15" customHeight="1">
      <c r="B119" s="46"/>
      <c r="C119" s="46"/>
      <c r="D119" s="46"/>
    </row>
    <row r="120" spans="2:4" s="3" customFormat="1" ht="15" customHeight="1">
      <c r="B120" s="46"/>
      <c r="C120" s="46"/>
      <c r="D120" s="46"/>
    </row>
    <row r="121" spans="2:4" s="3" customFormat="1" ht="15" customHeight="1">
      <c r="B121" s="46"/>
      <c r="C121" s="46"/>
      <c r="D121" s="46"/>
    </row>
    <row r="122" spans="2:4" s="3" customFormat="1" ht="15" customHeight="1">
      <c r="B122" s="46"/>
      <c r="C122" s="46"/>
      <c r="D122" s="46"/>
    </row>
    <row r="123" spans="2:4" s="3" customFormat="1" ht="15" customHeight="1">
      <c r="B123" s="46"/>
      <c r="C123" s="46"/>
      <c r="D123" s="46"/>
    </row>
    <row r="124" spans="2:4" s="3" customFormat="1" ht="15" customHeight="1">
      <c r="B124" s="46"/>
      <c r="C124" s="46"/>
      <c r="D124" s="46"/>
    </row>
    <row r="125" spans="2:4" s="3" customFormat="1" ht="15" customHeight="1">
      <c r="B125" s="46"/>
      <c r="C125" s="46"/>
      <c r="D125" s="46"/>
    </row>
    <row r="126" spans="2:4" s="3" customFormat="1" ht="15" customHeight="1">
      <c r="B126" s="46"/>
      <c r="C126" s="46"/>
      <c r="D126" s="46"/>
    </row>
    <row r="127" spans="2:4" s="3" customFormat="1" ht="15" customHeight="1">
      <c r="B127" s="46"/>
      <c r="C127" s="46"/>
      <c r="D127" s="46"/>
    </row>
    <row r="128" spans="2:4" s="3" customFormat="1" ht="15" customHeight="1">
      <c r="B128" s="46"/>
      <c r="C128" s="46"/>
      <c r="D128" s="46"/>
    </row>
    <row r="129" spans="2:4" s="3" customFormat="1" ht="15" customHeight="1">
      <c r="B129" s="46"/>
      <c r="C129" s="46"/>
      <c r="D129" s="46"/>
    </row>
  </sheetData>
  <mergeCells count="5">
    <mergeCell ref="A1:D1"/>
    <mergeCell ref="A3:D3"/>
    <mergeCell ref="A5:D5"/>
    <mergeCell ref="A8:D8"/>
    <mergeCell ref="A20:D2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C31D6-8DA6-46C2-B784-D439F90DFAE8}">
  <sheetPr codeName="List8"/>
  <dimension ref="A1:Q71"/>
  <sheetViews>
    <sheetView topLeftCell="A34" workbookViewId="0">
      <selection activeCell="G61" sqref="G61:I61"/>
    </sheetView>
  </sheetViews>
  <sheetFormatPr defaultRowHeight="12.75"/>
  <cols>
    <col min="1" max="1" width="9.5703125" style="49" customWidth="1"/>
    <col min="2" max="2" width="12" style="49" bestFit="1" customWidth="1"/>
    <col min="3" max="3" width="5.7109375" style="49" customWidth="1"/>
    <col min="4" max="4" width="72" style="49" customWidth="1"/>
    <col min="5" max="5" width="58" style="49" hidden="1" customWidth="1"/>
    <col min="6" max="6" width="69.7109375" style="93" hidden="1" customWidth="1"/>
    <col min="7" max="7" width="20.140625" style="49" customWidth="1"/>
    <col min="8" max="8" width="15.42578125" style="49" customWidth="1"/>
    <col min="9" max="9" width="14.5703125" style="49" customWidth="1"/>
    <col min="10" max="11" width="15.42578125" style="49" bestFit="1" customWidth="1"/>
    <col min="12" max="12" width="11.7109375" style="49" bestFit="1" customWidth="1"/>
    <col min="13" max="13" width="15.42578125" style="49" bestFit="1" customWidth="1"/>
    <col min="14" max="14" width="9.42578125" style="49" bestFit="1" customWidth="1"/>
    <col min="15" max="15" width="15.42578125" style="49" bestFit="1" customWidth="1"/>
    <col min="16" max="16" width="9.42578125" style="49" bestFit="1" customWidth="1"/>
    <col min="17" max="256" width="9.140625" style="49"/>
    <col min="257" max="257" width="9.5703125" style="49" customWidth="1"/>
    <col min="258" max="258" width="12" style="49" bestFit="1" customWidth="1"/>
    <col min="259" max="259" width="5.7109375" style="49" customWidth="1"/>
    <col min="260" max="260" width="72" style="49" customWidth="1"/>
    <col min="261" max="262" width="0" style="49" hidden="1" customWidth="1"/>
    <col min="263" max="263" width="20.140625" style="49" customWidth="1"/>
    <col min="264" max="264" width="15.42578125" style="49" customWidth="1"/>
    <col min="265" max="265" width="14.5703125" style="49" customWidth="1"/>
    <col min="266" max="267" width="15.42578125" style="49" bestFit="1" customWidth="1"/>
    <col min="268" max="268" width="11.7109375" style="49" bestFit="1" customWidth="1"/>
    <col min="269" max="269" width="15.42578125" style="49" bestFit="1" customWidth="1"/>
    <col min="270" max="270" width="9.42578125" style="49" bestFit="1" customWidth="1"/>
    <col min="271" max="271" width="15.42578125" style="49" bestFit="1" customWidth="1"/>
    <col min="272" max="272" width="9.42578125" style="49" bestFit="1" customWidth="1"/>
    <col min="273" max="512" width="9.140625" style="49"/>
    <col min="513" max="513" width="9.5703125" style="49" customWidth="1"/>
    <col min="514" max="514" width="12" style="49" bestFit="1" customWidth="1"/>
    <col min="515" max="515" width="5.7109375" style="49" customWidth="1"/>
    <col min="516" max="516" width="72" style="49" customWidth="1"/>
    <col min="517" max="518" width="0" style="49" hidden="1" customWidth="1"/>
    <col min="519" max="519" width="20.140625" style="49" customWidth="1"/>
    <col min="520" max="520" width="15.42578125" style="49" customWidth="1"/>
    <col min="521" max="521" width="14.5703125" style="49" customWidth="1"/>
    <col min="522" max="523" width="15.42578125" style="49" bestFit="1" customWidth="1"/>
    <col min="524" max="524" width="11.7109375" style="49" bestFit="1" customWidth="1"/>
    <col min="525" max="525" width="15.42578125" style="49" bestFit="1" customWidth="1"/>
    <col min="526" max="526" width="9.42578125" style="49" bestFit="1" customWidth="1"/>
    <col min="527" max="527" width="15.42578125" style="49" bestFit="1" customWidth="1"/>
    <col min="528" max="528" width="9.42578125" style="49" bestFit="1" customWidth="1"/>
    <col min="529" max="768" width="9.140625" style="49"/>
    <col min="769" max="769" width="9.5703125" style="49" customWidth="1"/>
    <col min="770" max="770" width="12" style="49" bestFit="1" customWidth="1"/>
    <col min="771" max="771" width="5.7109375" style="49" customWidth="1"/>
    <col min="772" max="772" width="72" style="49" customWidth="1"/>
    <col min="773" max="774" width="0" style="49" hidden="1" customWidth="1"/>
    <col min="775" max="775" width="20.140625" style="49" customWidth="1"/>
    <col min="776" max="776" width="15.42578125" style="49" customWidth="1"/>
    <col min="777" max="777" width="14.5703125" style="49" customWidth="1"/>
    <col min="778" max="779" width="15.42578125" style="49" bestFit="1" customWidth="1"/>
    <col min="780" max="780" width="11.7109375" style="49" bestFit="1" customWidth="1"/>
    <col min="781" max="781" width="15.42578125" style="49" bestFit="1" customWidth="1"/>
    <col min="782" max="782" width="9.42578125" style="49" bestFit="1" customWidth="1"/>
    <col min="783" max="783" width="15.42578125" style="49" bestFit="1" customWidth="1"/>
    <col min="784" max="784" width="9.42578125" style="49" bestFit="1" customWidth="1"/>
    <col min="785" max="1024" width="9.140625" style="49"/>
    <col min="1025" max="1025" width="9.5703125" style="49" customWidth="1"/>
    <col min="1026" max="1026" width="12" style="49" bestFit="1" customWidth="1"/>
    <col min="1027" max="1027" width="5.7109375" style="49" customWidth="1"/>
    <col min="1028" max="1028" width="72" style="49" customWidth="1"/>
    <col min="1029" max="1030" width="0" style="49" hidden="1" customWidth="1"/>
    <col min="1031" max="1031" width="20.140625" style="49" customWidth="1"/>
    <col min="1032" max="1032" width="15.42578125" style="49" customWidth="1"/>
    <col min="1033" max="1033" width="14.5703125" style="49" customWidth="1"/>
    <col min="1034" max="1035" width="15.42578125" style="49" bestFit="1" customWidth="1"/>
    <col min="1036" max="1036" width="11.7109375" style="49" bestFit="1" customWidth="1"/>
    <col min="1037" max="1037" width="15.42578125" style="49" bestFit="1" customWidth="1"/>
    <col min="1038" max="1038" width="9.42578125" style="49" bestFit="1" customWidth="1"/>
    <col min="1039" max="1039" width="15.42578125" style="49" bestFit="1" customWidth="1"/>
    <col min="1040" max="1040" width="9.42578125" style="49" bestFit="1" customWidth="1"/>
    <col min="1041" max="1280" width="9.140625" style="49"/>
    <col min="1281" max="1281" width="9.5703125" style="49" customWidth="1"/>
    <col min="1282" max="1282" width="12" style="49" bestFit="1" customWidth="1"/>
    <col min="1283" max="1283" width="5.7109375" style="49" customWidth="1"/>
    <col min="1284" max="1284" width="72" style="49" customWidth="1"/>
    <col min="1285" max="1286" width="0" style="49" hidden="1" customWidth="1"/>
    <col min="1287" max="1287" width="20.140625" style="49" customWidth="1"/>
    <col min="1288" max="1288" width="15.42578125" style="49" customWidth="1"/>
    <col min="1289" max="1289" width="14.5703125" style="49" customWidth="1"/>
    <col min="1290" max="1291" width="15.42578125" style="49" bestFit="1" customWidth="1"/>
    <col min="1292" max="1292" width="11.7109375" style="49" bestFit="1" customWidth="1"/>
    <col min="1293" max="1293" width="15.42578125" style="49" bestFit="1" customWidth="1"/>
    <col min="1294" max="1294" width="9.42578125" style="49" bestFit="1" customWidth="1"/>
    <col min="1295" max="1295" width="15.42578125" style="49" bestFit="1" customWidth="1"/>
    <col min="1296" max="1296" width="9.42578125" style="49" bestFit="1" customWidth="1"/>
    <col min="1297" max="1536" width="9.140625" style="49"/>
    <col min="1537" max="1537" width="9.5703125" style="49" customWidth="1"/>
    <col min="1538" max="1538" width="12" style="49" bestFit="1" customWidth="1"/>
    <col min="1539" max="1539" width="5.7109375" style="49" customWidth="1"/>
    <col min="1540" max="1540" width="72" style="49" customWidth="1"/>
    <col min="1541" max="1542" width="0" style="49" hidden="1" customWidth="1"/>
    <col min="1543" max="1543" width="20.140625" style="49" customWidth="1"/>
    <col min="1544" max="1544" width="15.42578125" style="49" customWidth="1"/>
    <col min="1545" max="1545" width="14.5703125" style="49" customWidth="1"/>
    <col min="1546" max="1547" width="15.42578125" style="49" bestFit="1" customWidth="1"/>
    <col min="1548" max="1548" width="11.7109375" style="49" bestFit="1" customWidth="1"/>
    <col min="1549" max="1549" width="15.42578125" style="49" bestFit="1" customWidth="1"/>
    <col min="1550" max="1550" width="9.42578125" style="49" bestFit="1" customWidth="1"/>
    <col min="1551" max="1551" width="15.42578125" style="49" bestFit="1" customWidth="1"/>
    <col min="1552" max="1552" width="9.42578125" style="49" bestFit="1" customWidth="1"/>
    <col min="1553" max="1792" width="9.140625" style="49"/>
    <col min="1793" max="1793" width="9.5703125" style="49" customWidth="1"/>
    <col min="1794" max="1794" width="12" style="49" bestFit="1" customWidth="1"/>
    <col min="1795" max="1795" width="5.7109375" style="49" customWidth="1"/>
    <col min="1796" max="1796" width="72" style="49" customWidth="1"/>
    <col min="1797" max="1798" width="0" style="49" hidden="1" customWidth="1"/>
    <col min="1799" max="1799" width="20.140625" style="49" customWidth="1"/>
    <col min="1800" max="1800" width="15.42578125" style="49" customWidth="1"/>
    <col min="1801" max="1801" width="14.5703125" style="49" customWidth="1"/>
    <col min="1802" max="1803" width="15.42578125" style="49" bestFit="1" customWidth="1"/>
    <col min="1804" max="1804" width="11.7109375" style="49" bestFit="1" customWidth="1"/>
    <col min="1805" max="1805" width="15.42578125" style="49" bestFit="1" customWidth="1"/>
    <col min="1806" max="1806" width="9.42578125" style="49" bestFit="1" customWidth="1"/>
    <col min="1807" max="1807" width="15.42578125" style="49" bestFit="1" customWidth="1"/>
    <col min="1808" max="1808" width="9.42578125" style="49" bestFit="1" customWidth="1"/>
    <col min="1809" max="2048" width="9.140625" style="49"/>
    <col min="2049" max="2049" width="9.5703125" style="49" customWidth="1"/>
    <col min="2050" max="2050" width="12" style="49" bestFit="1" customWidth="1"/>
    <col min="2051" max="2051" width="5.7109375" style="49" customWidth="1"/>
    <col min="2052" max="2052" width="72" style="49" customWidth="1"/>
    <col min="2053" max="2054" width="0" style="49" hidden="1" customWidth="1"/>
    <col min="2055" max="2055" width="20.140625" style="49" customWidth="1"/>
    <col min="2056" max="2056" width="15.42578125" style="49" customWidth="1"/>
    <col min="2057" max="2057" width="14.5703125" style="49" customWidth="1"/>
    <col min="2058" max="2059" width="15.42578125" style="49" bestFit="1" customWidth="1"/>
    <col min="2060" max="2060" width="11.7109375" style="49" bestFit="1" customWidth="1"/>
    <col min="2061" max="2061" width="15.42578125" style="49" bestFit="1" customWidth="1"/>
    <col min="2062" max="2062" width="9.42578125" style="49" bestFit="1" customWidth="1"/>
    <col min="2063" max="2063" width="15.42578125" style="49" bestFit="1" customWidth="1"/>
    <col min="2064" max="2064" width="9.42578125" style="49" bestFit="1" customWidth="1"/>
    <col min="2065" max="2304" width="9.140625" style="49"/>
    <col min="2305" max="2305" width="9.5703125" style="49" customWidth="1"/>
    <col min="2306" max="2306" width="12" style="49" bestFit="1" customWidth="1"/>
    <col min="2307" max="2307" width="5.7109375" style="49" customWidth="1"/>
    <col min="2308" max="2308" width="72" style="49" customWidth="1"/>
    <col min="2309" max="2310" width="0" style="49" hidden="1" customWidth="1"/>
    <col min="2311" max="2311" width="20.140625" style="49" customWidth="1"/>
    <col min="2312" max="2312" width="15.42578125" style="49" customWidth="1"/>
    <col min="2313" max="2313" width="14.5703125" style="49" customWidth="1"/>
    <col min="2314" max="2315" width="15.42578125" style="49" bestFit="1" customWidth="1"/>
    <col min="2316" max="2316" width="11.7109375" style="49" bestFit="1" customWidth="1"/>
    <col min="2317" max="2317" width="15.42578125" style="49" bestFit="1" customWidth="1"/>
    <col min="2318" max="2318" width="9.42578125" style="49" bestFit="1" customWidth="1"/>
    <col min="2319" max="2319" width="15.42578125" style="49" bestFit="1" customWidth="1"/>
    <col min="2320" max="2320" width="9.42578125" style="49" bestFit="1" customWidth="1"/>
    <col min="2321" max="2560" width="9.140625" style="49"/>
    <col min="2561" max="2561" width="9.5703125" style="49" customWidth="1"/>
    <col min="2562" max="2562" width="12" style="49" bestFit="1" customWidth="1"/>
    <col min="2563" max="2563" width="5.7109375" style="49" customWidth="1"/>
    <col min="2564" max="2564" width="72" style="49" customWidth="1"/>
    <col min="2565" max="2566" width="0" style="49" hidden="1" customWidth="1"/>
    <col min="2567" max="2567" width="20.140625" style="49" customWidth="1"/>
    <col min="2568" max="2568" width="15.42578125" style="49" customWidth="1"/>
    <col min="2569" max="2569" width="14.5703125" style="49" customWidth="1"/>
    <col min="2570" max="2571" width="15.42578125" style="49" bestFit="1" customWidth="1"/>
    <col min="2572" max="2572" width="11.7109375" style="49" bestFit="1" customWidth="1"/>
    <col min="2573" max="2573" width="15.42578125" style="49" bestFit="1" customWidth="1"/>
    <col min="2574" max="2574" width="9.42578125" style="49" bestFit="1" customWidth="1"/>
    <col min="2575" max="2575" width="15.42578125" style="49" bestFit="1" customWidth="1"/>
    <col min="2576" max="2576" width="9.42578125" style="49" bestFit="1" customWidth="1"/>
    <col min="2577" max="2816" width="9.140625" style="49"/>
    <col min="2817" max="2817" width="9.5703125" style="49" customWidth="1"/>
    <col min="2818" max="2818" width="12" style="49" bestFit="1" customWidth="1"/>
    <col min="2819" max="2819" width="5.7109375" style="49" customWidth="1"/>
    <col min="2820" max="2820" width="72" style="49" customWidth="1"/>
    <col min="2821" max="2822" width="0" style="49" hidden="1" customWidth="1"/>
    <col min="2823" max="2823" width="20.140625" style="49" customWidth="1"/>
    <col min="2824" max="2824" width="15.42578125" style="49" customWidth="1"/>
    <col min="2825" max="2825" width="14.5703125" style="49" customWidth="1"/>
    <col min="2826" max="2827" width="15.42578125" style="49" bestFit="1" customWidth="1"/>
    <col min="2828" max="2828" width="11.7109375" style="49" bestFit="1" customWidth="1"/>
    <col min="2829" max="2829" width="15.42578125" style="49" bestFit="1" customWidth="1"/>
    <col min="2830" max="2830" width="9.42578125" style="49" bestFit="1" customWidth="1"/>
    <col min="2831" max="2831" width="15.42578125" style="49" bestFit="1" customWidth="1"/>
    <col min="2832" max="2832" width="9.42578125" style="49" bestFit="1" customWidth="1"/>
    <col min="2833" max="3072" width="9.140625" style="49"/>
    <col min="3073" max="3073" width="9.5703125" style="49" customWidth="1"/>
    <col min="3074" max="3074" width="12" style="49" bestFit="1" customWidth="1"/>
    <col min="3075" max="3075" width="5.7109375" style="49" customWidth="1"/>
    <col min="3076" max="3076" width="72" style="49" customWidth="1"/>
    <col min="3077" max="3078" width="0" style="49" hidden="1" customWidth="1"/>
    <col min="3079" max="3079" width="20.140625" style="49" customWidth="1"/>
    <col min="3080" max="3080" width="15.42578125" style="49" customWidth="1"/>
    <col min="3081" max="3081" width="14.5703125" style="49" customWidth="1"/>
    <col min="3082" max="3083" width="15.42578125" style="49" bestFit="1" customWidth="1"/>
    <col min="3084" max="3084" width="11.7109375" style="49" bestFit="1" customWidth="1"/>
    <col min="3085" max="3085" width="15.42578125" style="49" bestFit="1" customWidth="1"/>
    <col min="3086" max="3086" width="9.42578125" style="49" bestFit="1" customWidth="1"/>
    <col min="3087" max="3087" width="15.42578125" style="49" bestFit="1" customWidth="1"/>
    <col min="3088" max="3088" width="9.42578125" style="49" bestFit="1" customWidth="1"/>
    <col min="3089" max="3328" width="9.140625" style="49"/>
    <col min="3329" max="3329" width="9.5703125" style="49" customWidth="1"/>
    <col min="3330" max="3330" width="12" style="49" bestFit="1" customWidth="1"/>
    <col min="3331" max="3331" width="5.7109375" style="49" customWidth="1"/>
    <col min="3332" max="3332" width="72" style="49" customWidth="1"/>
    <col min="3333" max="3334" width="0" style="49" hidden="1" customWidth="1"/>
    <col min="3335" max="3335" width="20.140625" style="49" customWidth="1"/>
    <col min="3336" max="3336" width="15.42578125" style="49" customWidth="1"/>
    <col min="3337" max="3337" width="14.5703125" style="49" customWidth="1"/>
    <col min="3338" max="3339" width="15.42578125" style="49" bestFit="1" customWidth="1"/>
    <col min="3340" max="3340" width="11.7109375" style="49" bestFit="1" customWidth="1"/>
    <col min="3341" max="3341" width="15.42578125" style="49" bestFit="1" customWidth="1"/>
    <col min="3342" max="3342" width="9.42578125" style="49" bestFit="1" customWidth="1"/>
    <col min="3343" max="3343" width="15.42578125" style="49" bestFit="1" customWidth="1"/>
    <col min="3344" max="3344" width="9.42578125" style="49" bestFit="1" customWidth="1"/>
    <col min="3345" max="3584" width="9.140625" style="49"/>
    <col min="3585" max="3585" width="9.5703125" style="49" customWidth="1"/>
    <col min="3586" max="3586" width="12" style="49" bestFit="1" customWidth="1"/>
    <col min="3587" max="3587" width="5.7109375" style="49" customWidth="1"/>
    <col min="3588" max="3588" width="72" style="49" customWidth="1"/>
    <col min="3589" max="3590" width="0" style="49" hidden="1" customWidth="1"/>
    <col min="3591" max="3591" width="20.140625" style="49" customWidth="1"/>
    <col min="3592" max="3592" width="15.42578125" style="49" customWidth="1"/>
    <col min="3593" max="3593" width="14.5703125" style="49" customWidth="1"/>
    <col min="3594" max="3595" width="15.42578125" style="49" bestFit="1" customWidth="1"/>
    <col min="3596" max="3596" width="11.7109375" style="49" bestFit="1" customWidth="1"/>
    <col min="3597" max="3597" width="15.42578125" style="49" bestFit="1" customWidth="1"/>
    <col min="3598" max="3598" width="9.42578125" style="49" bestFit="1" customWidth="1"/>
    <col min="3599" max="3599" width="15.42578125" style="49" bestFit="1" customWidth="1"/>
    <col min="3600" max="3600" width="9.42578125" style="49" bestFit="1" customWidth="1"/>
    <col min="3601" max="3840" width="9.140625" style="49"/>
    <col min="3841" max="3841" width="9.5703125" style="49" customWidth="1"/>
    <col min="3842" max="3842" width="12" style="49" bestFit="1" customWidth="1"/>
    <col min="3843" max="3843" width="5.7109375" style="49" customWidth="1"/>
    <col min="3844" max="3844" width="72" style="49" customWidth="1"/>
    <col min="3845" max="3846" width="0" style="49" hidden="1" customWidth="1"/>
    <col min="3847" max="3847" width="20.140625" style="49" customWidth="1"/>
    <col min="3848" max="3848" width="15.42578125" style="49" customWidth="1"/>
    <col min="3849" max="3849" width="14.5703125" style="49" customWidth="1"/>
    <col min="3850" max="3851" width="15.42578125" style="49" bestFit="1" customWidth="1"/>
    <col min="3852" max="3852" width="11.7109375" style="49" bestFit="1" customWidth="1"/>
    <col min="3853" max="3853" width="15.42578125" style="49" bestFit="1" customWidth="1"/>
    <col min="3854" max="3854" width="9.42578125" style="49" bestFit="1" customWidth="1"/>
    <col min="3855" max="3855" width="15.42578125" style="49" bestFit="1" customWidth="1"/>
    <col min="3856" max="3856" width="9.42578125" style="49" bestFit="1" customWidth="1"/>
    <col min="3857" max="4096" width="9.140625" style="49"/>
    <col min="4097" max="4097" width="9.5703125" style="49" customWidth="1"/>
    <col min="4098" max="4098" width="12" style="49" bestFit="1" customWidth="1"/>
    <col min="4099" max="4099" width="5.7109375" style="49" customWidth="1"/>
    <col min="4100" max="4100" width="72" style="49" customWidth="1"/>
    <col min="4101" max="4102" width="0" style="49" hidden="1" customWidth="1"/>
    <col min="4103" max="4103" width="20.140625" style="49" customWidth="1"/>
    <col min="4104" max="4104" width="15.42578125" style="49" customWidth="1"/>
    <col min="4105" max="4105" width="14.5703125" style="49" customWidth="1"/>
    <col min="4106" max="4107" width="15.42578125" style="49" bestFit="1" customWidth="1"/>
    <col min="4108" max="4108" width="11.7109375" style="49" bestFit="1" customWidth="1"/>
    <col min="4109" max="4109" width="15.42578125" style="49" bestFit="1" customWidth="1"/>
    <col min="4110" max="4110" width="9.42578125" style="49" bestFit="1" customWidth="1"/>
    <col min="4111" max="4111" width="15.42578125" style="49" bestFit="1" customWidth="1"/>
    <col min="4112" max="4112" width="9.42578125" style="49" bestFit="1" customWidth="1"/>
    <col min="4113" max="4352" width="9.140625" style="49"/>
    <col min="4353" max="4353" width="9.5703125" style="49" customWidth="1"/>
    <col min="4354" max="4354" width="12" style="49" bestFit="1" customWidth="1"/>
    <col min="4355" max="4355" width="5.7109375" style="49" customWidth="1"/>
    <col min="4356" max="4356" width="72" style="49" customWidth="1"/>
    <col min="4357" max="4358" width="0" style="49" hidden="1" customWidth="1"/>
    <col min="4359" max="4359" width="20.140625" style="49" customWidth="1"/>
    <col min="4360" max="4360" width="15.42578125" style="49" customWidth="1"/>
    <col min="4361" max="4361" width="14.5703125" style="49" customWidth="1"/>
    <col min="4362" max="4363" width="15.42578125" style="49" bestFit="1" customWidth="1"/>
    <col min="4364" max="4364" width="11.7109375" style="49" bestFit="1" customWidth="1"/>
    <col min="4365" max="4365" width="15.42578125" style="49" bestFit="1" customWidth="1"/>
    <col min="4366" max="4366" width="9.42578125" style="49" bestFit="1" customWidth="1"/>
    <col min="4367" max="4367" width="15.42578125" style="49" bestFit="1" customWidth="1"/>
    <col min="4368" max="4368" width="9.42578125" style="49" bestFit="1" customWidth="1"/>
    <col min="4369" max="4608" width="9.140625" style="49"/>
    <col min="4609" max="4609" width="9.5703125" style="49" customWidth="1"/>
    <col min="4610" max="4610" width="12" style="49" bestFit="1" customWidth="1"/>
    <col min="4611" max="4611" width="5.7109375" style="49" customWidth="1"/>
    <col min="4612" max="4612" width="72" style="49" customWidth="1"/>
    <col min="4613" max="4614" width="0" style="49" hidden="1" customWidth="1"/>
    <col min="4615" max="4615" width="20.140625" style="49" customWidth="1"/>
    <col min="4616" max="4616" width="15.42578125" style="49" customWidth="1"/>
    <col min="4617" max="4617" width="14.5703125" style="49" customWidth="1"/>
    <col min="4618" max="4619" width="15.42578125" style="49" bestFit="1" customWidth="1"/>
    <col min="4620" max="4620" width="11.7109375" style="49" bestFit="1" customWidth="1"/>
    <col min="4621" max="4621" width="15.42578125" style="49" bestFit="1" customWidth="1"/>
    <col min="4622" max="4622" width="9.42578125" style="49" bestFit="1" customWidth="1"/>
    <col min="4623" max="4623" width="15.42578125" style="49" bestFit="1" customWidth="1"/>
    <col min="4624" max="4624" width="9.42578125" style="49" bestFit="1" customWidth="1"/>
    <col min="4625" max="4864" width="9.140625" style="49"/>
    <col min="4865" max="4865" width="9.5703125" style="49" customWidth="1"/>
    <col min="4866" max="4866" width="12" style="49" bestFit="1" customWidth="1"/>
    <col min="4867" max="4867" width="5.7109375" style="49" customWidth="1"/>
    <col min="4868" max="4868" width="72" style="49" customWidth="1"/>
    <col min="4869" max="4870" width="0" style="49" hidden="1" customWidth="1"/>
    <col min="4871" max="4871" width="20.140625" style="49" customWidth="1"/>
    <col min="4872" max="4872" width="15.42578125" style="49" customWidth="1"/>
    <col min="4873" max="4873" width="14.5703125" style="49" customWidth="1"/>
    <col min="4874" max="4875" width="15.42578125" style="49" bestFit="1" customWidth="1"/>
    <col min="4876" max="4876" width="11.7109375" style="49" bestFit="1" customWidth="1"/>
    <col min="4877" max="4877" width="15.42578125" style="49" bestFit="1" customWidth="1"/>
    <col min="4878" max="4878" width="9.42578125" style="49" bestFit="1" customWidth="1"/>
    <col min="4879" max="4879" width="15.42578125" style="49" bestFit="1" customWidth="1"/>
    <col min="4880" max="4880" width="9.42578125" style="49" bestFit="1" customWidth="1"/>
    <col min="4881" max="5120" width="9.140625" style="49"/>
    <col min="5121" max="5121" width="9.5703125" style="49" customWidth="1"/>
    <col min="5122" max="5122" width="12" style="49" bestFit="1" customWidth="1"/>
    <col min="5123" max="5123" width="5.7109375" style="49" customWidth="1"/>
    <col min="5124" max="5124" width="72" style="49" customWidth="1"/>
    <col min="5125" max="5126" width="0" style="49" hidden="1" customWidth="1"/>
    <col min="5127" max="5127" width="20.140625" style="49" customWidth="1"/>
    <col min="5128" max="5128" width="15.42578125" style="49" customWidth="1"/>
    <col min="5129" max="5129" width="14.5703125" style="49" customWidth="1"/>
    <col min="5130" max="5131" width="15.42578125" style="49" bestFit="1" customWidth="1"/>
    <col min="5132" max="5132" width="11.7109375" style="49" bestFit="1" customWidth="1"/>
    <col min="5133" max="5133" width="15.42578125" style="49" bestFit="1" customWidth="1"/>
    <col min="5134" max="5134" width="9.42578125" style="49" bestFit="1" customWidth="1"/>
    <col min="5135" max="5135" width="15.42578125" style="49" bestFit="1" customWidth="1"/>
    <col min="5136" max="5136" width="9.42578125" style="49" bestFit="1" customWidth="1"/>
    <col min="5137" max="5376" width="9.140625" style="49"/>
    <col min="5377" max="5377" width="9.5703125" style="49" customWidth="1"/>
    <col min="5378" max="5378" width="12" style="49" bestFit="1" customWidth="1"/>
    <col min="5379" max="5379" width="5.7109375" style="49" customWidth="1"/>
    <col min="5380" max="5380" width="72" style="49" customWidth="1"/>
    <col min="5381" max="5382" width="0" style="49" hidden="1" customWidth="1"/>
    <col min="5383" max="5383" width="20.140625" style="49" customWidth="1"/>
    <col min="5384" max="5384" width="15.42578125" style="49" customWidth="1"/>
    <col min="5385" max="5385" width="14.5703125" style="49" customWidth="1"/>
    <col min="5386" max="5387" width="15.42578125" style="49" bestFit="1" customWidth="1"/>
    <col min="5388" max="5388" width="11.7109375" style="49" bestFit="1" customWidth="1"/>
    <col min="5389" max="5389" width="15.42578125" style="49" bestFit="1" customWidth="1"/>
    <col min="5390" max="5390" width="9.42578125" style="49" bestFit="1" customWidth="1"/>
    <col min="5391" max="5391" width="15.42578125" style="49" bestFit="1" customWidth="1"/>
    <col min="5392" max="5392" width="9.42578125" style="49" bestFit="1" customWidth="1"/>
    <col min="5393" max="5632" width="9.140625" style="49"/>
    <col min="5633" max="5633" width="9.5703125" style="49" customWidth="1"/>
    <col min="5634" max="5634" width="12" style="49" bestFit="1" customWidth="1"/>
    <col min="5635" max="5635" width="5.7109375" style="49" customWidth="1"/>
    <col min="5636" max="5636" width="72" style="49" customWidth="1"/>
    <col min="5637" max="5638" width="0" style="49" hidden="1" customWidth="1"/>
    <col min="5639" max="5639" width="20.140625" style="49" customWidth="1"/>
    <col min="5640" max="5640" width="15.42578125" style="49" customWidth="1"/>
    <col min="5641" max="5641" width="14.5703125" style="49" customWidth="1"/>
    <col min="5642" max="5643" width="15.42578125" style="49" bestFit="1" customWidth="1"/>
    <col min="5644" max="5644" width="11.7109375" style="49" bestFit="1" customWidth="1"/>
    <col min="5645" max="5645" width="15.42578125" style="49" bestFit="1" customWidth="1"/>
    <col min="5646" max="5646" width="9.42578125" style="49" bestFit="1" customWidth="1"/>
    <col min="5647" max="5647" width="15.42578125" style="49" bestFit="1" customWidth="1"/>
    <col min="5648" max="5648" width="9.42578125" style="49" bestFit="1" customWidth="1"/>
    <col min="5649" max="5888" width="9.140625" style="49"/>
    <col min="5889" max="5889" width="9.5703125" style="49" customWidth="1"/>
    <col min="5890" max="5890" width="12" style="49" bestFit="1" customWidth="1"/>
    <col min="5891" max="5891" width="5.7109375" style="49" customWidth="1"/>
    <col min="5892" max="5892" width="72" style="49" customWidth="1"/>
    <col min="5893" max="5894" width="0" style="49" hidden="1" customWidth="1"/>
    <col min="5895" max="5895" width="20.140625" style="49" customWidth="1"/>
    <col min="5896" max="5896" width="15.42578125" style="49" customWidth="1"/>
    <col min="5897" max="5897" width="14.5703125" style="49" customWidth="1"/>
    <col min="5898" max="5899" width="15.42578125" style="49" bestFit="1" customWidth="1"/>
    <col min="5900" max="5900" width="11.7109375" style="49" bestFit="1" customWidth="1"/>
    <col min="5901" max="5901" width="15.42578125" style="49" bestFit="1" customWidth="1"/>
    <col min="5902" max="5902" width="9.42578125" style="49" bestFit="1" customWidth="1"/>
    <col min="5903" max="5903" width="15.42578125" style="49" bestFit="1" customWidth="1"/>
    <col min="5904" max="5904" width="9.42578125" style="49" bestFit="1" customWidth="1"/>
    <col min="5905" max="6144" width="9.140625" style="49"/>
    <col min="6145" max="6145" width="9.5703125" style="49" customWidth="1"/>
    <col min="6146" max="6146" width="12" style="49" bestFit="1" customWidth="1"/>
    <col min="6147" max="6147" width="5.7109375" style="49" customWidth="1"/>
    <col min="6148" max="6148" width="72" style="49" customWidth="1"/>
    <col min="6149" max="6150" width="0" style="49" hidden="1" customWidth="1"/>
    <col min="6151" max="6151" width="20.140625" style="49" customWidth="1"/>
    <col min="6152" max="6152" width="15.42578125" style="49" customWidth="1"/>
    <col min="6153" max="6153" width="14.5703125" style="49" customWidth="1"/>
    <col min="6154" max="6155" width="15.42578125" style="49" bestFit="1" customWidth="1"/>
    <col min="6156" max="6156" width="11.7109375" style="49" bestFit="1" customWidth="1"/>
    <col min="6157" max="6157" width="15.42578125" style="49" bestFit="1" customWidth="1"/>
    <col min="6158" max="6158" width="9.42578125" style="49" bestFit="1" customWidth="1"/>
    <col min="6159" max="6159" width="15.42578125" style="49" bestFit="1" customWidth="1"/>
    <col min="6160" max="6160" width="9.42578125" style="49" bestFit="1" customWidth="1"/>
    <col min="6161" max="6400" width="9.140625" style="49"/>
    <col min="6401" max="6401" width="9.5703125" style="49" customWidth="1"/>
    <col min="6402" max="6402" width="12" style="49" bestFit="1" customWidth="1"/>
    <col min="6403" max="6403" width="5.7109375" style="49" customWidth="1"/>
    <col min="6404" max="6404" width="72" style="49" customWidth="1"/>
    <col min="6405" max="6406" width="0" style="49" hidden="1" customWidth="1"/>
    <col min="6407" max="6407" width="20.140625" style="49" customWidth="1"/>
    <col min="6408" max="6408" width="15.42578125" style="49" customWidth="1"/>
    <col min="6409" max="6409" width="14.5703125" style="49" customWidth="1"/>
    <col min="6410" max="6411" width="15.42578125" style="49" bestFit="1" customWidth="1"/>
    <col min="6412" max="6412" width="11.7109375" style="49" bestFit="1" customWidth="1"/>
    <col min="6413" max="6413" width="15.42578125" style="49" bestFit="1" customWidth="1"/>
    <col min="6414" max="6414" width="9.42578125" style="49" bestFit="1" customWidth="1"/>
    <col min="6415" max="6415" width="15.42578125" style="49" bestFit="1" customWidth="1"/>
    <col min="6416" max="6416" width="9.42578125" style="49" bestFit="1" customWidth="1"/>
    <col min="6417" max="6656" width="9.140625" style="49"/>
    <col min="6657" max="6657" width="9.5703125" style="49" customWidth="1"/>
    <col min="6658" max="6658" width="12" style="49" bestFit="1" customWidth="1"/>
    <col min="6659" max="6659" width="5.7109375" style="49" customWidth="1"/>
    <col min="6660" max="6660" width="72" style="49" customWidth="1"/>
    <col min="6661" max="6662" width="0" style="49" hidden="1" customWidth="1"/>
    <col min="6663" max="6663" width="20.140625" style="49" customWidth="1"/>
    <col min="6664" max="6664" width="15.42578125" style="49" customWidth="1"/>
    <col min="6665" max="6665" width="14.5703125" style="49" customWidth="1"/>
    <col min="6666" max="6667" width="15.42578125" style="49" bestFit="1" customWidth="1"/>
    <col min="6668" max="6668" width="11.7109375" style="49" bestFit="1" customWidth="1"/>
    <col min="6669" max="6669" width="15.42578125" style="49" bestFit="1" customWidth="1"/>
    <col min="6670" max="6670" width="9.42578125" style="49" bestFit="1" customWidth="1"/>
    <col min="6671" max="6671" width="15.42578125" style="49" bestFit="1" customWidth="1"/>
    <col min="6672" max="6672" width="9.42578125" style="49" bestFit="1" customWidth="1"/>
    <col min="6673" max="6912" width="9.140625" style="49"/>
    <col min="6913" max="6913" width="9.5703125" style="49" customWidth="1"/>
    <col min="6914" max="6914" width="12" style="49" bestFit="1" customWidth="1"/>
    <col min="6915" max="6915" width="5.7109375" style="49" customWidth="1"/>
    <col min="6916" max="6916" width="72" style="49" customWidth="1"/>
    <col min="6917" max="6918" width="0" style="49" hidden="1" customWidth="1"/>
    <col min="6919" max="6919" width="20.140625" style="49" customWidth="1"/>
    <col min="6920" max="6920" width="15.42578125" style="49" customWidth="1"/>
    <col min="6921" max="6921" width="14.5703125" style="49" customWidth="1"/>
    <col min="6922" max="6923" width="15.42578125" style="49" bestFit="1" customWidth="1"/>
    <col min="6924" max="6924" width="11.7109375" style="49" bestFit="1" customWidth="1"/>
    <col min="6925" max="6925" width="15.42578125" style="49" bestFit="1" customWidth="1"/>
    <col min="6926" max="6926" width="9.42578125" style="49" bestFit="1" customWidth="1"/>
    <col min="6927" max="6927" width="15.42578125" style="49" bestFit="1" customWidth="1"/>
    <col min="6928" max="6928" width="9.42578125" style="49" bestFit="1" customWidth="1"/>
    <col min="6929" max="7168" width="9.140625" style="49"/>
    <col min="7169" max="7169" width="9.5703125" style="49" customWidth="1"/>
    <col min="7170" max="7170" width="12" style="49" bestFit="1" customWidth="1"/>
    <col min="7171" max="7171" width="5.7109375" style="49" customWidth="1"/>
    <col min="7172" max="7172" width="72" style="49" customWidth="1"/>
    <col min="7173" max="7174" width="0" style="49" hidden="1" customWidth="1"/>
    <col min="7175" max="7175" width="20.140625" style="49" customWidth="1"/>
    <col min="7176" max="7176" width="15.42578125" style="49" customWidth="1"/>
    <col min="7177" max="7177" width="14.5703125" style="49" customWidth="1"/>
    <col min="7178" max="7179" width="15.42578125" style="49" bestFit="1" customWidth="1"/>
    <col min="7180" max="7180" width="11.7109375" style="49" bestFit="1" customWidth="1"/>
    <col min="7181" max="7181" width="15.42578125" style="49" bestFit="1" customWidth="1"/>
    <col min="7182" max="7182" width="9.42578125" style="49" bestFit="1" customWidth="1"/>
    <col min="7183" max="7183" width="15.42578125" style="49" bestFit="1" customWidth="1"/>
    <col min="7184" max="7184" width="9.42578125" style="49" bestFit="1" customWidth="1"/>
    <col min="7185" max="7424" width="9.140625" style="49"/>
    <col min="7425" max="7425" width="9.5703125" style="49" customWidth="1"/>
    <col min="7426" max="7426" width="12" style="49" bestFit="1" customWidth="1"/>
    <col min="7427" max="7427" width="5.7109375" style="49" customWidth="1"/>
    <col min="7428" max="7428" width="72" style="49" customWidth="1"/>
    <col min="7429" max="7430" width="0" style="49" hidden="1" customWidth="1"/>
    <col min="7431" max="7431" width="20.140625" style="49" customWidth="1"/>
    <col min="7432" max="7432" width="15.42578125" style="49" customWidth="1"/>
    <col min="7433" max="7433" width="14.5703125" style="49" customWidth="1"/>
    <col min="7434" max="7435" width="15.42578125" style="49" bestFit="1" customWidth="1"/>
    <col min="7436" max="7436" width="11.7109375" style="49" bestFit="1" customWidth="1"/>
    <col min="7437" max="7437" width="15.42578125" style="49" bestFit="1" customWidth="1"/>
    <col min="7438" max="7438" width="9.42578125" style="49" bestFit="1" customWidth="1"/>
    <col min="7439" max="7439" width="15.42578125" style="49" bestFit="1" customWidth="1"/>
    <col min="7440" max="7440" width="9.42578125" style="49" bestFit="1" customWidth="1"/>
    <col min="7441" max="7680" width="9.140625" style="49"/>
    <col min="7681" max="7681" width="9.5703125" style="49" customWidth="1"/>
    <col min="7682" max="7682" width="12" style="49" bestFit="1" customWidth="1"/>
    <col min="7683" max="7683" width="5.7109375" style="49" customWidth="1"/>
    <col min="7684" max="7684" width="72" style="49" customWidth="1"/>
    <col min="7685" max="7686" width="0" style="49" hidden="1" customWidth="1"/>
    <col min="7687" max="7687" width="20.140625" style="49" customWidth="1"/>
    <col min="7688" max="7688" width="15.42578125" style="49" customWidth="1"/>
    <col min="7689" max="7689" width="14.5703125" style="49" customWidth="1"/>
    <col min="7690" max="7691" width="15.42578125" style="49" bestFit="1" customWidth="1"/>
    <col min="7692" max="7692" width="11.7109375" style="49" bestFit="1" customWidth="1"/>
    <col min="7693" max="7693" width="15.42578125" style="49" bestFit="1" customWidth="1"/>
    <col min="7694" max="7694" width="9.42578125" style="49" bestFit="1" customWidth="1"/>
    <col min="7695" max="7695" width="15.42578125" style="49" bestFit="1" customWidth="1"/>
    <col min="7696" max="7696" width="9.42578125" style="49" bestFit="1" customWidth="1"/>
    <col min="7697" max="7936" width="9.140625" style="49"/>
    <col min="7937" max="7937" width="9.5703125" style="49" customWidth="1"/>
    <col min="7938" max="7938" width="12" style="49" bestFit="1" customWidth="1"/>
    <col min="7939" max="7939" width="5.7109375" style="49" customWidth="1"/>
    <col min="7940" max="7940" width="72" style="49" customWidth="1"/>
    <col min="7941" max="7942" width="0" style="49" hidden="1" customWidth="1"/>
    <col min="7943" max="7943" width="20.140625" style="49" customWidth="1"/>
    <col min="7944" max="7944" width="15.42578125" style="49" customWidth="1"/>
    <col min="7945" max="7945" width="14.5703125" style="49" customWidth="1"/>
    <col min="7946" max="7947" width="15.42578125" style="49" bestFit="1" customWidth="1"/>
    <col min="7948" max="7948" width="11.7109375" style="49" bestFit="1" customWidth="1"/>
    <col min="7949" max="7949" width="15.42578125" style="49" bestFit="1" customWidth="1"/>
    <col min="7950" max="7950" width="9.42578125" style="49" bestFit="1" customWidth="1"/>
    <col min="7951" max="7951" width="15.42578125" style="49" bestFit="1" customWidth="1"/>
    <col min="7952" max="7952" width="9.42578125" style="49" bestFit="1" customWidth="1"/>
    <col min="7953" max="8192" width="9.140625" style="49"/>
    <col min="8193" max="8193" width="9.5703125" style="49" customWidth="1"/>
    <col min="8194" max="8194" width="12" style="49" bestFit="1" customWidth="1"/>
    <col min="8195" max="8195" width="5.7109375" style="49" customWidth="1"/>
    <col min="8196" max="8196" width="72" style="49" customWidth="1"/>
    <col min="8197" max="8198" width="0" style="49" hidden="1" customWidth="1"/>
    <col min="8199" max="8199" width="20.140625" style="49" customWidth="1"/>
    <col min="8200" max="8200" width="15.42578125" style="49" customWidth="1"/>
    <col min="8201" max="8201" width="14.5703125" style="49" customWidth="1"/>
    <col min="8202" max="8203" width="15.42578125" style="49" bestFit="1" customWidth="1"/>
    <col min="8204" max="8204" width="11.7109375" style="49" bestFit="1" customWidth="1"/>
    <col min="8205" max="8205" width="15.42578125" style="49" bestFit="1" customWidth="1"/>
    <col min="8206" max="8206" width="9.42578125" style="49" bestFit="1" customWidth="1"/>
    <col min="8207" max="8207" width="15.42578125" style="49" bestFit="1" customWidth="1"/>
    <col min="8208" max="8208" width="9.42578125" style="49" bestFit="1" customWidth="1"/>
    <col min="8209" max="8448" width="9.140625" style="49"/>
    <col min="8449" max="8449" width="9.5703125" style="49" customWidth="1"/>
    <col min="8450" max="8450" width="12" style="49" bestFit="1" customWidth="1"/>
    <col min="8451" max="8451" width="5.7109375" style="49" customWidth="1"/>
    <col min="8452" max="8452" width="72" style="49" customWidth="1"/>
    <col min="8453" max="8454" width="0" style="49" hidden="1" customWidth="1"/>
    <col min="8455" max="8455" width="20.140625" style="49" customWidth="1"/>
    <col min="8456" max="8456" width="15.42578125" style="49" customWidth="1"/>
    <col min="8457" max="8457" width="14.5703125" style="49" customWidth="1"/>
    <col min="8458" max="8459" width="15.42578125" style="49" bestFit="1" customWidth="1"/>
    <col min="8460" max="8460" width="11.7109375" style="49" bestFit="1" customWidth="1"/>
    <col min="8461" max="8461" width="15.42578125" style="49" bestFit="1" customWidth="1"/>
    <col min="8462" max="8462" width="9.42578125" style="49" bestFit="1" customWidth="1"/>
    <col min="8463" max="8463" width="15.42578125" style="49" bestFit="1" customWidth="1"/>
    <col min="8464" max="8464" width="9.42578125" style="49" bestFit="1" customWidth="1"/>
    <col min="8465" max="8704" width="9.140625" style="49"/>
    <col min="8705" max="8705" width="9.5703125" style="49" customWidth="1"/>
    <col min="8706" max="8706" width="12" style="49" bestFit="1" customWidth="1"/>
    <col min="8707" max="8707" width="5.7109375" style="49" customWidth="1"/>
    <col min="8708" max="8708" width="72" style="49" customWidth="1"/>
    <col min="8709" max="8710" width="0" style="49" hidden="1" customWidth="1"/>
    <col min="8711" max="8711" width="20.140625" style="49" customWidth="1"/>
    <col min="8712" max="8712" width="15.42578125" style="49" customWidth="1"/>
    <col min="8713" max="8713" width="14.5703125" style="49" customWidth="1"/>
    <col min="8714" max="8715" width="15.42578125" style="49" bestFit="1" customWidth="1"/>
    <col min="8716" max="8716" width="11.7109375" style="49" bestFit="1" customWidth="1"/>
    <col min="8717" max="8717" width="15.42578125" style="49" bestFit="1" customWidth="1"/>
    <col min="8718" max="8718" width="9.42578125" style="49" bestFit="1" customWidth="1"/>
    <col min="8719" max="8719" width="15.42578125" style="49" bestFit="1" customWidth="1"/>
    <col min="8720" max="8720" width="9.42578125" style="49" bestFit="1" customWidth="1"/>
    <col min="8721" max="8960" width="9.140625" style="49"/>
    <col min="8961" max="8961" width="9.5703125" style="49" customWidth="1"/>
    <col min="8962" max="8962" width="12" style="49" bestFit="1" customWidth="1"/>
    <col min="8963" max="8963" width="5.7109375" style="49" customWidth="1"/>
    <col min="8964" max="8964" width="72" style="49" customWidth="1"/>
    <col min="8965" max="8966" width="0" style="49" hidden="1" customWidth="1"/>
    <col min="8967" max="8967" width="20.140625" style="49" customWidth="1"/>
    <col min="8968" max="8968" width="15.42578125" style="49" customWidth="1"/>
    <col min="8969" max="8969" width="14.5703125" style="49" customWidth="1"/>
    <col min="8970" max="8971" width="15.42578125" style="49" bestFit="1" customWidth="1"/>
    <col min="8972" max="8972" width="11.7109375" style="49" bestFit="1" customWidth="1"/>
    <col min="8973" max="8973" width="15.42578125" style="49" bestFit="1" customWidth="1"/>
    <col min="8974" max="8974" width="9.42578125" style="49" bestFit="1" customWidth="1"/>
    <col min="8975" max="8975" width="15.42578125" style="49" bestFit="1" customWidth="1"/>
    <col min="8976" max="8976" width="9.42578125" style="49" bestFit="1" customWidth="1"/>
    <col min="8977" max="9216" width="9.140625" style="49"/>
    <col min="9217" max="9217" width="9.5703125" style="49" customWidth="1"/>
    <col min="9218" max="9218" width="12" style="49" bestFit="1" customWidth="1"/>
    <col min="9219" max="9219" width="5.7109375" style="49" customWidth="1"/>
    <col min="9220" max="9220" width="72" style="49" customWidth="1"/>
    <col min="9221" max="9222" width="0" style="49" hidden="1" customWidth="1"/>
    <col min="9223" max="9223" width="20.140625" style="49" customWidth="1"/>
    <col min="9224" max="9224" width="15.42578125" style="49" customWidth="1"/>
    <col min="9225" max="9225" width="14.5703125" style="49" customWidth="1"/>
    <col min="9226" max="9227" width="15.42578125" style="49" bestFit="1" customWidth="1"/>
    <col min="9228" max="9228" width="11.7109375" style="49" bestFit="1" customWidth="1"/>
    <col min="9229" max="9229" width="15.42578125" style="49" bestFit="1" customWidth="1"/>
    <col min="9230" max="9230" width="9.42578125" style="49" bestFit="1" customWidth="1"/>
    <col min="9231" max="9231" width="15.42578125" style="49" bestFit="1" customWidth="1"/>
    <col min="9232" max="9232" width="9.42578125" style="49" bestFit="1" customWidth="1"/>
    <col min="9233" max="9472" width="9.140625" style="49"/>
    <col min="9473" max="9473" width="9.5703125" style="49" customWidth="1"/>
    <col min="9474" max="9474" width="12" style="49" bestFit="1" customWidth="1"/>
    <col min="9475" max="9475" width="5.7109375" style="49" customWidth="1"/>
    <col min="9476" max="9476" width="72" style="49" customWidth="1"/>
    <col min="9477" max="9478" width="0" style="49" hidden="1" customWidth="1"/>
    <col min="9479" max="9479" width="20.140625" style="49" customWidth="1"/>
    <col min="9480" max="9480" width="15.42578125" style="49" customWidth="1"/>
    <col min="9481" max="9481" width="14.5703125" style="49" customWidth="1"/>
    <col min="9482" max="9483" width="15.42578125" style="49" bestFit="1" customWidth="1"/>
    <col min="9484" max="9484" width="11.7109375" style="49" bestFit="1" customWidth="1"/>
    <col min="9485" max="9485" width="15.42578125" style="49" bestFit="1" customWidth="1"/>
    <col min="9486" max="9486" width="9.42578125" style="49" bestFit="1" customWidth="1"/>
    <col min="9487" max="9487" width="15.42578125" style="49" bestFit="1" customWidth="1"/>
    <col min="9488" max="9488" width="9.42578125" style="49" bestFit="1" customWidth="1"/>
    <col min="9489" max="9728" width="9.140625" style="49"/>
    <col min="9729" max="9729" width="9.5703125" style="49" customWidth="1"/>
    <col min="9730" max="9730" width="12" style="49" bestFit="1" customWidth="1"/>
    <col min="9731" max="9731" width="5.7109375" style="49" customWidth="1"/>
    <col min="9732" max="9732" width="72" style="49" customWidth="1"/>
    <col min="9733" max="9734" width="0" style="49" hidden="1" customWidth="1"/>
    <col min="9735" max="9735" width="20.140625" style="49" customWidth="1"/>
    <col min="9736" max="9736" width="15.42578125" style="49" customWidth="1"/>
    <col min="9737" max="9737" width="14.5703125" style="49" customWidth="1"/>
    <col min="9738" max="9739" width="15.42578125" style="49" bestFit="1" customWidth="1"/>
    <col min="9740" max="9740" width="11.7109375" style="49" bestFit="1" customWidth="1"/>
    <col min="9741" max="9741" width="15.42578125" style="49" bestFit="1" customWidth="1"/>
    <col min="9742" max="9742" width="9.42578125" style="49" bestFit="1" customWidth="1"/>
    <col min="9743" max="9743" width="15.42578125" style="49" bestFit="1" customWidth="1"/>
    <col min="9744" max="9744" width="9.42578125" style="49" bestFit="1" customWidth="1"/>
    <col min="9745" max="9984" width="9.140625" style="49"/>
    <col min="9985" max="9985" width="9.5703125" style="49" customWidth="1"/>
    <col min="9986" max="9986" width="12" style="49" bestFit="1" customWidth="1"/>
    <col min="9987" max="9987" width="5.7109375" style="49" customWidth="1"/>
    <col min="9988" max="9988" width="72" style="49" customWidth="1"/>
    <col min="9989" max="9990" width="0" style="49" hidden="1" customWidth="1"/>
    <col min="9991" max="9991" width="20.140625" style="49" customWidth="1"/>
    <col min="9992" max="9992" width="15.42578125" style="49" customWidth="1"/>
    <col min="9993" max="9993" width="14.5703125" style="49" customWidth="1"/>
    <col min="9994" max="9995" width="15.42578125" style="49" bestFit="1" customWidth="1"/>
    <col min="9996" max="9996" width="11.7109375" style="49" bestFit="1" customWidth="1"/>
    <col min="9997" max="9997" width="15.42578125" style="49" bestFit="1" customWidth="1"/>
    <col min="9998" max="9998" width="9.42578125" style="49" bestFit="1" customWidth="1"/>
    <col min="9999" max="9999" width="15.42578125" style="49" bestFit="1" customWidth="1"/>
    <col min="10000" max="10000" width="9.42578125" style="49" bestFit="1" customWidth="1"/>
    <col min="10001" max="10240" width="9.140625" style="49"/>
    <col min="10241" max="10241" width="9.5703125" style="49" customWidth="1"/>
    <col min="10242" max="10242" width="12" style="49" bestFit="1" customWidth="1"/>
    <col min="10243" max="10243" width="5.7109375" style="49" customWidth="1"/>
    <col min="10244" max="10244" width="72" style="49" customWidth="1"/>
    <col min="10245" max="10246" width="0" style="49" hidden="1" customWidth="1"/>
    <col min="10247" max="10247" width="20.140625" style="49" customWidth="1"/>
    <col min="10248" max="10248" width="15.42578125" style="49" customWidth="1"/>
    <col min="10249" max="10249" width="14.5703125" style="49" customWidth="1"/>
    <col min="10250" max="10251" width="15.42578125" style="49" bestFit="1" customWidth="1"/>
    <col min="10252" max="10252" width="11.7109375" style="49" bestFit="1" customWidth="1"/>
    <col min="10253" max="10253" width="15.42578125" style="49" bestFit="1" customWidth="1"/>
    <col min="10254" max="10254" width="9.42578125" style="49" bestFit="1" customWidth="1"/>
    <col min="10255" max="10255" width="15.42578125" style="49" bestFit="1" customWidth="1"/>
    <col min="10256" max="10256" width="9.42578125" style="49" bestFit="1" customWidth="1"/>
    <col min="10257" max="10496" width="9.140625" style="49"/>
    <col min="10497" max="10497" width="9.5703125" style="49" customWidth="1"/>
    <col min="10498" max="10498" width="12" style="49" bestFit="1" customWidth="1"/>
    <col min="10499" max="10499" width="5.7109375" style="49" customWidth="1"/>
    <col min="10500" max="10500" width="72" style="49" customWidth="1"/>
    <col min="10501" max="10502" width="0" style="49" hidden="1" customWidth="1"/>
    <col min="10503" max="10503" width="20.140625" style="49" customWidth="1"/>
    <col min="10504" max="10504" width="15.42578125" style="49" customWidth="1"/>
    <col min="10505" max="10505" width="14.5703125" style="49" customWidth="1"/>
    <col min="10506" max="10507" width="15.42578125" style="49" bestFit="1" customWidth="1"/>
    <col min="10508" max="10508" width="11.7109375" style="49" bestFit="1" customWidth="1"/>
    <col min="10509" max="10509" width="15.42578125" style="49" bestFit="1" customWidth="1"/>
    <col min="10510" max="10510" width="9.42578125" style="49" bestFit="1" customWidth="1"/>
    <col min="10511" max="10511" width="15.42578125" style="49" bestFit="1" customWidth="1"/>
    <col min="10512" max="10512" width="9.42578125" style="49" bestFit="1" customWidth="1"/>
    <col min="10513" max="10752" width="9.140625" style="49"/>
    <col min="10753" max="10753" width="9.5703125" style="49" customWidth="1"/>
    <col min="10754" max="10754" width="12" style="49" bestFit="1" customWidth="1"/>
    <col min="10755" max="10755" width="5.7109375" style="49" customWidth="1"/>
    <col min="10756" max="10756" width="72" style="49" customWidth="1"/>
    <col min="10757" max="10758" width="0" style="49" hidden="1" customWidth="1"/>
    <col min="10759" max="10759" width="20.140625" style="49" customWidth="1"/>
    <col min="10760" max="10760" width="15.42578125" style="49" customWidth="1"/>
    <col min="10761" max="10761" width="14.5703125" style="49" customWidth="1"/>
    <col min="10762" max="10763" width="15.42578125" style="49" bestFit="1" customWidth="1"/>
    <col min="10764" max="10764" width="11.7109375" style="49" bestFit="1" customWidth="1"/>
    <col min="10765" max="10765" width="15.42578125" style="49" bestFit="1" customWidth="1"/>
    <col min="10766" max="10766" width="9.42578125" style="49" bestFit="1" customWidth="1"/>
    <col min="10767" max="10767" width="15.42578125" style="49" bestFit="1" customWidth="1"/>
    <col min="10768" max="10768" width="9.42578125" style="49" bestFit="1" customWidth="1"/>
    <col min="10769" max="11008" width="9.140625" style="49"/>
    <col min="11009" max="11009" width="9.5703125" style="49" customWidth="1"/>
    <col min="11010" max="11010" width="12" style="49" bestFit="1" customWidth="1"/>
    <col min="11011" max="11011" width="5.7109375" style="49" customWidth="1"/>
    <col min="11012" max="11012" width="72" style="49" customWidth="1"/>
    <col min="11013" max="11014" width="0" style="49" hidden="1" customWidth="1"/>
    <col min="11015" max="11015" width="20.140625" style="49" customWidth="1"/>
    <col min="11016" max="11016" width="15.42578125" style="49" customWidth="1"/>
    <col min="11017" max="11017" width="14.5703125" style="49" customWidth="1"/>
    <col min="11018" max="11019" width="15.42578125" style="49" bestFit="1" customWidth="1"/>
    <col min="11020" max="11020" width="11.7109375" style="49" bestFit="1" customWidth="1"/>
    <col min="11021" max="11021" width="15.42578125" style="49" bestFit="1" customWidth="1"/>
    <col min="11022" max="11022" width="9.42578125" style="49" bestFit="1" customWidth="1"/>
    <col min="11023" max="11023" width="15.42578125" style="49" bestFit="1" customWidth="1"/>
    <col min="11024" max="11024" width="9.42578125" style="49" bestFit="1" customWidth="1"/>
    <col min="11025" max="11264" width="9.140625" style="49"/>
    <col min="11265" max="11265" width="9.5703125" style="49" customWidth="1"/>
    <col min="11266" max="11266" width="12" style="49" bestFit="1" customWidth="1"/>
    <col min="11267" max="11267" width="5.7109375" style="49" customWidth="1"/>
    <col min="11268" max="11268" width="72" style="49" customWidth="1"/>
    <col min="11269" max="11270" width="0" style="49" hidden="1" customWidth="1"/>
    <col min="11271" max="11271" width="20.140625" style="49" customWidth="1"/>
    <col min="11272" max="11272" width="15.42578125" style="49" customWidth="1"/>
    <col min="11273" max="11273" width="14.5703125" style="49" customWidth="1"/>
    <col min="11274" max="11275" width="15.42578125" style="49" bestFit="1" customWidth="1"/>
    <col min="11276" max="11276" width="11.7109375" style="49" bestFit="1" customWidth="1"/>
    <col min="11277" max="11277" width="15.42578125" style="49" bestFit="1" customWidth="1"/>
    <col min="11278" max="11278" width="9.42578125" style="49" bestFit="1" customWidth="1"/>
    <col min="11279" max="11279" width="15.42578125" style="49" bestFit="1" customWidth="1"/>
    <col min="11280" max="11280" width="9.42578125" style="49" bestFit="1" customWidth="1"/>
    <col min="11281" max="11520" width="9.140625" style="49"/>
    <col min="11521" max="11521" width="9.5703125" style="49" customWidth="1"/>
    <col min="11522" max="11522" width="12" style="49" bestFit="1" customWidth="1"/>
    <col min="11523" max="11523" width="5.7109375" style="49" customWidth="1"/>
    <col min="11524" max="11524" width="72" style="49" customWidth="1"/>
    <col min="11525" max="11526" width="0" style="49" hidden="1" customWidth="1"/>
    <col min="11527" max="11527" width="20.140625" style="49" customWidth="1"/>
    <col min="11528" max="11528" width="15.42578125" style="49" customWidth="1"/>
    <col min="11529" max="11529" width="14.5703125" style="49" customWidth="1"/>
    <col min="11530" max="11531" width="15.42578125" style="49" bestFit="1" customWidth="1"/>
    <col min="11532" max="11532" width="11.7109375" style="49" bestFit="1" customWidth="1"/>
    <col min="11533" max="11533" width="15.42578125" style="49" bestFit="1" customWidth="1"/>
    <col min="11534" max="11534" width="9.42578125" style="49" bestFit="1" customWidth="1"/>
    <col min="11535" max="11535" width="15.42578125" style="49" bestFit="1" customWidth="1"/>
    <col min="11536" max="11536" width="9.42578125" style="49" bestFit="1" customWidth="1"/>
    <col min="11537" max="11776" width="9.140625" style="49"/>
    <col min="11777" max="11777" width="9.5703125" style="49" customWidth="1"/>
    <col min="11778" max="11778" width="12" style="49" bestFit="1" customWidth="1"/>
    <col min="11779" max="11779" width="5.7109375" style="49" customWidth="1"/>
    <col min="11780" max="11780" width="72" style="49" customWidth="1"/>
    <col min="11781" max="11782" width="0" style="49" hidden="1" customWidth="1"/>
    <col min="11783" max="11783" width="20.140625" style="49" customWidth="1"/>
    <col min="11784" max="11784" width="15.42578125" style="49" customWidth="1"/>
    <col min="11785" max="11785" width="14.5703125" style="49" customWidth="1"/>
    <col min="11786" max="11787" width="15.42578125" style="49" bestFit="1" customWidth="1"/>
    <col min="11788" max="11788" width="11.7109375" style="49" bestFit="1" customWidth="1"/>
    <col min="11789" max="11789" width="15.42578125" style="49" bestFit="1" customWidth="1"/>
    <col min="11790" max="11790" width="9.42578125" style="49" bestFit="1" customWidth="1"/>
    <col min="11791" max="11791" width="15.42578125" style="49" bestFit="1" customWidth="1"/>
    <col min="11792" max="11792" width="9.42578125" style="49" bestFit="1" customWidth="1"/>
    <col min="11793" max="12032" width="9.140625" style="49"/>
    <col min="12033" max="12033" width="9.5703125" style="49" customWidth="1"/>
    <col min="12034" max="12034" width="12" style="49" bestFit="1" customWidth="1"/>
    <col min="12035" max="12035" width="5.7109375" style="49" customWidth="1"/>
    <col min="12036" max="12036" width="72" style="49" customWidth="1"/>
    <col min="12037" max="12038" width="0" style="49" hidden="1" customWidth="1"/>
    <col min="12039" max="12039" width="20.140625" style="49" customWidth="1"/>
    <col min="12040" max="12040" width="15.42578125" style="49" customWidth="1"/>
    <col min="12041" max="12041" width="14.5703125" style="49" customWidth="1"/>
    <col min="12042" max="12043" width="15.42578125" style="49" bestFit="1" customWidth="1"/>
    <col min="12044" max="12044" width="11.7109375" style="49" bestFit="1" customWidth="1"/>
    <col min="12045" max="12045" width="15.42578125" style="49" bestFit="1" customWidth="1"/>
    <col min="12046" max="12046" width="9.42578125" style="49" bestFit="1" customWidth="1"/>
    <col min="12047" max="12047" width="15.42578125" style="49" bestFit="1" customWidth="1"/>
    <col min="12048" max="12048" width="9.42578125" style="49" bestFit="1" customWidth="1"/>
    <col min="12049" max="12288" width="9.140625" style="49"/>
    <col min="12289" max="12289" width="9.5703125" style="49" customWidth="1"/>
    <col min="12290" max="12290" width="12" style="49" bestFit="1" customWidth="1"/>
    <col min="12291" max="12291" width="5.7109375" style="49" customWidth="1"/>
    <col min="12292" max="12292" width="72" style="49" customWidth="1"/>
    <col min="12293" max="12294" width="0" style="49" hidden="1" customWidth="1"/>
    <col min="12295" max="12295" width="20.140625" style="49" customWidth="1"/>
    <col min="12296" max="12296" width="15.42578125" style="49" customWidth="1"/>
    <col min="12297" max="12297" width="14.5703125" style="49" customWidth="1"/>
    <col min="12298" max="12299" width="15.42578125" style="49" bestFit="1" customWidth="1"/>
    <col min="12300" max="12300" width="11.7109375" style="49" bestFit="1" customWidth="1"/>
    <col min="12301" max="12301" width="15.42578125" style="49" bestFit="1" customWidth="1"/>
    <col min="12302" max="12302" width="9.42578125" style="49" bestFit="1" customWidth="1"/>
    <col min="12303" max="12303" width="15.42578125" style="49" bestFit="1" customWidth="1"/>
    <col min="12304" max="12304" width="9.42578125" style="49" bestFit="1" customWidth="1"/>
    <col min="12305" max="12544" width="9.140625" style="49"/>
    <col min="12545" max="12545" width="9.5703125" style="49" customWidth="1"/>
    <col min="12546" max="12546" width="12" style="49" bestFit="1" customWidth="1"/>
    <col min="12547" max="12547" width="5.7109375" style="49" customWidth="1"/>
    <col min="12548" max="12548" width="72" style="49" customWidth="1"/>
    <col min="12549" max="12550" width="0" style="49" hidden="1" customWidth="1"/>
    <col min="12551" max="12551" width="20.140625" style="49" customWidth="1"/>
    <col min="12552" max="12552" width="15.42578125" style="49" customWidth="1"/>
    <col min="12553" max="12553" width="14.5703125" style="49" customWidth="1"/>
    <col min="12554" max="12555" width="15.42578125" style="49" bestFit="1" customWidth="1"/>
    <col min="12556" max="12556" width="11.7109375" style="49" bestFit="1" customWidth="1"/>
    <col min="12557" max="12557" width="15.42578125" style="49" bestFit="1" customWidth="1"/>
    <col min="12558" max="12558" width="9.42578125" style="49" bestFit="1" customWidth="1"/>
    <col min="12559" max="12559" width="15.42578125" style="49" bestFit="1" customWidth="1"/>
    <col min="12560" max="12560" width="9.42578125" style="49" bestFit="1" customWidth="1"/>
    <col min="12561" max="12800" width="9.140625" style="49"/>
    <col min="12801" max="12801" width="9.5703125" style="49" customWidth="1"/>
    <col min="12802" max="12802" width="12" style="49" bestFit="1" customWidth="1"/>
    <col min="12803" max="12803" width="5.7109375" style="49" customWidth="1"/>
    <col min="12804" max="12804" width="72" style="49" customWidth="1"/>
    <col min="12805" max="12806" width="0" style="49" hidden="1" customWidth="1"/>
    <col min="12807" max="12807" width="20.140625" style="49" customWidth="1"/>
    <col min="12808" max="12808" width="15.42578125" style="49" customWidth="1"/>
    <col min="12809" max="12809" width="14.5703125" style="49" customWidth="1"/>
    <col min="12810" max="12811" width="15.42578125" style="49" bestFit="1" customWidth="1"/>
    <col min="12812" max="12812" width="11.7109375" style="49" bestFit="1" customWidth="1"/>
    <col min="12813" max="12813" width="15.42578125" style="49" bestFit="1" customWidth="1"/>
    <col min="12814" max="12814" width="9.42578125" style="49" bestFit="1" customWidth="1"/>
    <col min="12815" max="12815" width="15.42578125" style="49" bestFit="1" customWidth="1"/>
    <col min="12816" max="12816" width="9.42578125" style="49" bestFit="1" customWidth="1"/>
    <col min="12817" max="13056" width="9.140625" style="49"/>
    <col min="13057" max="13057" width="9.5703125" style="49" customWidth="1"/>
    <col min="13058" max="13058" width="12" style="49" bestFit="1" customWidth="1"/>
    <col min="13059" max="13059" width="5.7109375" style="49" customWidth="1"/>
    <col min="13060" max="13060" width="72" style="49" customWidth="1"/>
    <col min="13061" max="13062" width="0" style="49" hidden="1" customWidth="1"/>
    <col min="13063" max="13063" width="20.140625" style="49" customWidth="1"/>
    <col min="13064" max="13064" width="15.42578125" style="49" customWidth="1"/>
    <col min="13065" max="13065" width="14.5703125" style="49" customWidth="1"/>
    <col min="13066" max="13067" width="15.42578125" style="49" bestFit="1" customWidth="1"/>
    <col min="13068" max="13068" width="11.7109375" style="49" bestFit="1" customWidth="1"/>
    <col min="13069" max="13069" width="15.42578125" style="49" bestFit="1" customWidth="1"/>
    <col min="13070" max="13070" width="9.42578125" style="49" bestFit="1" customWidth="1"/>
    <col min="13071" max="13071" width="15.42578125" style="49" bestFit="1" customWidth="1"/>
    <col min="13072" max="13072" width="9.42578125" style="49" bestFit="1" customWidth="1"/>
    <col min="13073" max="13312" width="9.140625" style="49"/>
    <col min="13313" max="13313" width="9.5703125" style="49" customWidth="1"/>
    <col min="13314" max="13314" width="12" style="49" bestFit="1" customWidth="1"/>
    <col min="13315" max="13315" width="5.7109375" style="49" customWidth="1"/>
    <col min="13316" max="13316" width="72" style="49" customWidth="1"/>
    <col min="13317" max="13318" width="0" style="49" hidden="1" customWidth="1"/>
    <col min="13319" max="13319" width="20.140625" style="49" customWidth="1"/>
    <col min="13320" max="13320" width="15.42578125" style="49" customWidth="1"/>
    <col min="13321" max="13321" width="14.5703125" style="49" customWidth="1"/>
    <col min="13322" max="13323" width="15.42578125" style="49" bestFit="1" customWidth="1"/>
    <col min="13324" max="13324" width="11.7109375" style="49" bestFit="1" customWidth="1"/>
    <col min="13325" max="13325" width="15.42578125" style="49" bestFit="1" customWidth="1"/>
    <col min="13326" max="13326" width="9.42578125" style="49" bestFit="1" customWidth="1"/>
    <col min="13327" max="13327" width="15.42578125" style="49" bestFit="1" customWidth="1"/>
    <col min="13328" max="13328" width="9.42578125" style="49" bestFit="1" customWidth="1"/>
    <col min="13329" max="13568" width="9.140625" style="49"/>
    <col min="13569" max="13569" width="9.5703125" style="49" customWidth="1"/>
    <col min="13570" max="13570" width="12" style="49" bestFit="1" customWidth="1"/>
    <col min="13571" max="13571" width="5.7109375" style="49" customWidth="1"/>
    <col min="13572" max="13572" width="72" style="49" customWidth="1"/>
    <col min="13573" max="13574" width="0" style="49" hidden="1" customWidth="1"/>
    <col min="13575" max="13575" width="20.140625" style="49" customWidth="1"/>
    <col min="13576" max="13576" width="15.42578125" style="49" customWidth="1"/>
    <col min="13577" max="13577" width="14.5703125" style="49" customWidth="1"/>
    <col min="13578" max="13579" width="15.42578125" style="49" bestFit="1" customWidth="1"/>
    <col min="13580" max="13580" width="11.7109375" style="49" bestFit="1" customWidth="1"/>
    <col min="13581" max="13581" width="15.42578125" style="49" bestFit="1" customWidth="1"/>
    <col min="13582" max="13582" width="9.42578125" style="49" bestFit="1" customWidth="1"/>
    <col min="13583" max="13583" width="15.42578125" style="49" bestFit="1" customWidth="1"/>
    <col min="13584" max="13584" width="9.42578125" style="49" bestFit="1" customWidth="1"/>
    <col min="13585" max="13824" width="9.140625" style="49"/>
    <col min="13825" max="13825" width="9.5703125" style="49" customWidth="1"/>
    <col min="13826" max="13826" width="12" style="49" bestFit="1" customWidth="1"/>
    <col min="13827" max="13827" width="5.7109375" style="49" customWidth="1"/>
    <col min="13828" max="13828" width="72" style="49" customWidth="1"/>
    <col min="13829" max="13830" width="0" style="49" hidden="1" customWidth="1"/>
    <col min="13831" max="13831" width="20.140625" style="49" customWidth="1"/>
    <col min="13832" max="13832" width="15.42578125" style="49" customWidth="1"/>
    <col min="13833" max="13833" width="14.5703125" style="49" customWidth="1"/>
    <col min="13834" max="13835" width="15.42578125" style="49" bestFit="1" customWidth="1"/>
    <col min="13836" max="13836" width="11.7109375" style="49" bestFit="1" customWidth="1"/>
    <col min="13837" max="13837" width="15.42578125" style="49" bestFit="1" customWidth="1"/>
    <col min="13838" max="13838" width="9.42578125" style="49" bestFit="1" customWidth="1"/>
    <col min="13839" max="13839" width="15.42578125" style="49" bestFit="1" customWidth="1"/>
    <col min="13840" max="13840" width="9.42578125" style="49" bestFit="1" customWidth="1"/>
    <col min="13841" max="14080" width="9.140625" style="49"/>
    <col min="14081" max="14081" width="9.5703125" style="49" customWidth="1"/>
    <col min="14082" max="14082" width="12" style="49" bestFit="1" customWidth="1"/>
    <col min="14083" max="14083" width="5.7109375" style="49" customWidth="1"/>
    <col min="14084" max="14084" width="72" style="49" customWidth="1"/>
    <col min="14085" max="14086" width="0" style="49" hidden="1" customWidth="1"/>
    <col min="14087" max="14087" width="20.140625" style="49" customWidth="1"/>
    <col min="14088" max="14088" width="15.42578125" style="49" customWidth="1"/>
    <col min="14089" max="14089" width="14.5703125" style="49" customWidth="1"/>
    <col min="14090" max="14091" width="15.42578125" style="49" bestFit="1" customWidth="1"/>
    <col min="14092" max="14092" width="11.7109375" style="49" bestFit="1" customWidth="1"/>
    <col min="14093" max="14093" width="15.42578125" style="49" bestFit="1" customWidth="1"/>
    <col min="14094" max="14094" width="9.42578125" style="49" bestFit="1" customWidth="1"/>
    <col min="14095" max="14095" width="15.42578125" style="49" bestFit="1" customWidth="1"/>
    <col min="14096" max="14096" width="9.42578125" style="49" bestFit="1" customWidth="1"/>
    <col min="14097" max="14336" width="9.140625" style="49"/>
    <col min="14337" max="14337" width="9.5703125" style="49" customWidth="1"/>
    <col min="14338" max="14338" width="12" style="49" bestFit="1" customWidth="1"/>
    <col min="14339" max="14339" width="5.7109375" style="49" customWidth="1"/>
    <col min="14340" max="14340" width="72" style="49" customWidth="1"/>
    <col min="14341" max="14342" width="0" style="49" hidden="1" customWidth="1"/>
    <col min="14343" max="14343" width="20.140625" style="49" customWidth="1"/>
    <col min="14344" max="14344" width="15.42578125" style="49" customWidth="1"/>
    <col min="14345" max="14345" width="14.5703125" style="49" customWidth="1"/>
    <col min="14346" max="14347" width="15.42578125" style="49" bestFit="1" customWidth="1"/>
    <col min="14348" max="14348" width="11.7109375" style="49" bestFit="1" customWidth="1"/>
    <col min="14349" max="14349" width="15.42578125" style="49" bestFit="1" customWidth="1"/>
    <col min="14350" max="14350" width="9.42578125" style="49" bestFit="1" customWidth="1"/>
    <col min="14351" max="14351" width="15.42578125" style="49" bestFit="1" customWidth="1"/>
    <col min="14352" max="14352" width="9.42578125" style="49" bestFit="1" customWidth="1"/>
    <col min="14353" max="14592" width="9.140625" style="49"/>
    <col min="14593" max="14593" width="9.5703125" style="49" customWidth="1"/>
    <col min="14594" max="14594" width="12" style="49" bestFit="1" customWidth="1"/>
    <col min="14595" max="14595" width="5.7109375" style="49" customWidth="1"/>
    <col min="14596" max="14596" width="72" style="49" customWidth="1"/>
    <col min="14597" max="14598" width="0" style="49" hidden="1" customWidth="1"/>
    <col min="14599" max="14599" width="20.140625" style="49" customWidth="1"/>
    <col min="14600" max="14600" width="15.42578125" style="49" customWidth="1"/>
    <col min="14601" max="14601" width="14.5703125" style="49" customWidth="1"/>
    <col min="14602" max="14603" width="15.42578125" style="49" bestFit="1" customWidth="1"/>
    <col min="14604" max="14604" width="11.7109375" style="49" bestFit="1" customWidth="1"/>
    <col min="14605" max="14605" width="15.42578125" style="49" bestFit="1" customWidth="1"/>
    <col min="14606" max="14606" width="9.42578125" style="49" bestFit="1" customWidth="1"/>
    <col min="14607" max="14607" width="15.42578125" style="49" bestFit="1" customWidth="1"/>
    <col min="14608" max="14608" width="9.42578125" style="49" bestFit="1" customWidth="1"/>
    <col min="14609" max="14848" width="9.140625" style="49"/>
    <col min="14849" max="14849" width="9.5703125" style="49" customWidth="1"/>
    <col min="14850" max="14850" width="12" style="49" bestFit="1" customWidth="1"/>
    <col min="14851" max="14851" width="5.7109375" style="49" customWidth="1"/>
    <col min="14852" max="14852" width="72" style="49" customWidth="1"/>
    <col min="14853" max="14854" width="0" style="49" hidden="1" customWidth="1"/>
    <col min="14855" max="14855" width="20.140625" style="49" customWidth="1"/>
    <col min="14856" max="14856" width="15.42578125" style="49" customWidth="1"/>
    <col min="14857" max="14857" width="14.5703125" style="49" customWidth="1"/>
    <col min="14858" max="14859" width="15.42578125" style="49" bestFit="1" customWidth="1"/>
    <col min="14860" max="14860" width="11.7109375" style="49" bestFit="1" customWidth="1"/>
    <col min="14861" max="14861" width="15.42578125" style="49" bestFit="1" customWidth="1"/>
    <col min="14862" max="14862" width="9.42578125" style="49" bestFit="1" customWidth="1"/>
    <col min="14863" max="14863" width="15.42578125" style="49" bestFit="1" customWidth="1"/>
    <col min="14864" max="14864" width="9.42578125" style="49" bestFit="1" customWidth="1"/>
    <col min="14865" max="15104" width="9.140625" style="49"/>
    <col min="15105" max="15105" width="9.5703125" style="49" customWidth="1"/>
    <col min="15106" max="15106" width="12" style="49" bestFit="1" customWidth="1"/>
    <col min="15107" max="15107" width="5.7109375" style="49" customWidth="1"/>
    <col min="15108" max="15108" width="72" style="49" customWidth="1"/>
    <col min="15109" max="15110" width="0" style="49" hidden="1" customWidth="1"/>
    <col min="15111" max="15111" width="20.140625" style="49" customWidth="1"/>
    <col min="15112" max="15112" width="15.42578125" style="49" customWidth="1"/>
    <col min="15113" max="15113" width="14.5703125" style="49" customWidth="1"/>
    <col min="15114" max="15115" width="15.42578125" style="49" bestFit="1" customWidth="1"/>
    <col min="15116" max="15116" width="11.7109375" style="49" bestFit="1" customWidth="1"/>
    <col min="15117" max="15117" width="15.42578125" style="49" bestFit="1" customWidth="1"/>
    <col min="15118" max="15118" width="9.42578125" style="49" bestFit="1" customWidth="1"/>
    <col min="15119" max="15119" width="15.42578125" style="49" bestFit="1" customWidth="1"/>
    <col min="15120" max="15120" width="9.42578125" style="49" bestFit="1" customWidth="1"/>
    <col min="15121" max="15360" width="9.140625" style="49"/>
    <col min="15361" max="15361" width="9.5703125" style="49" customWidth="1"/>
    <col min="15362" max="15362" width="12" style="49" bestFit="1" customWidth="1"/>
    <col min="15363" max="15363" width="5.7109375" style="49" customWidth="1"/>
    <col min="15364" max="15364" width="72" style="49" customWidth="1"/>
    <col min="15365" max="15366" width="0" style="49" hidden="1" customWidth="1"/>
    <col min="15367" max="15367" width="20.140625" style="49" customWidth="1"/>
    <col min="15368" max="15368" width="15.42578125" style="49" customWidth="1"/>
    <col min="15369" max="15369" width="14.5703125" style="49" customWidth="1"/>
    <col min="15370" max="15371" width="15.42578125" style="49" bestFit="1" customWidth="1"/>
    <col min="15372" max="15372" width="11.7109375" style="49" bestFit="1" customWidth="1"/>
    <col min="15373" max="15373" width="15.42578125" style="49" bestFit="1" customWidth="1"/>
    <col min="15374" max="15374" width="9.42578125" style="49" bestFit="1" customWidth="1"/>
    <col min="15375" max="15375" width="15.42578125" style="49" bestFit="1" customWidth="1"/>
    <col min="15376" max="15376" width="9.42578125" style="49" bestFit="1" customWidth="1"/>
    <col min="15377" max="15616" width="9.140625" style="49"/>
    <col min="15617" max="15617" width="9.5703125" style="49" customWidth="1"/>
    <col min="15618" max="15618" width="12" style="49" bestFit="1" customWidth="1"/>
    <col min="15619" max="15619" width="5.7109375" style="49" customWidth="1"/>
    <col min="15620" max="15620" width="72" style="49" customWidth="1"/>
    <col min="15621" max="15622" width="0" style="49" hidden="1" customWidth="1"/>
    <col min="15623" max="15623" width="20.140625" style="49" customWidth="1"/>
    <col min="15624" max="15624" width="15.42578125" style="49" customWidth="1"/>
    <col min="15625" max="15625" width="14.5703125" style="49" customWidth="1"/>
    <col min="15626" max="15627" width="15.42578125" style="49" bestFit="1" customWidth="1"/>
    <col min="15628" max="15628" width="11.7109375" style="49" bestFit="1" customWidth="1"/>
    <col min="15629" max="15629" width="15.42578125" style="49" bestFit="1" customWidth="1"/>
    <col min="15630" max="15630" width="9.42578125" style="49" bestFit="1" customWidth="1"/>
    <col min="15631" max="15631" width="15.42578125" style="49" bestFit="1" customWidth="1"/>
    <col min="15632" max="15632" width="9.42578125" style="49" bestFit="1" customWidth="1"/>
    <col min="15633" max="15872" width="9.140625" style="49"/>
    <col min="15873" max="15873" width="9.5703125" style="49" customWidth="1"/>
    <col min="15874" max="15874" width="12" style="49" bestFit="1" customWidth="1"/>
    <col min="15875" max="15875" width="5.7109375" style="49" customWidth="1"/>
    <col min="15876" max="15876" width="72" style="49" customWidth="1"/>
    <col min="15877" max="15878" width="0" style="49" hidden="1" customWidth="1"/>
    <col min="15879" max="15879" width="20.140625" style="49" customWidth="1"/>
    <col min="15880" max="15880" width="15.42578125" style="49" customWidth="1"/>
    <col min="15881" max="15881" width="14.5703125" style="49" customWidth="1"/>
    <col min="15882" max="15883" width="15.42578125" style="49" bestFit="1" customWidth="1"/>
    <col min="15884" max="15884" width="11.7109375" style="49" bestFit="1" customWidth="1"/>
    <col min="15885" max="15885" width="15.42578125" style="49" bestFit="1" customWidth="1"/>
    <col min="15886" max="15886" width="9.42578125" style="49" bestFit="1" customWidth="1"/>
    <col min="15887" max="15887" width="15.42578125" style="49" bestFit="1" customWidth="1"/>
    <col min="15888" max="15888" width="9.42578125" style="49" bestFit="1" customWidth="1"/>
    <col min="15889" max="16128" width="9.140625" style="49"/>
    <col min="16129" max="16129" width="9.5703125" style="49" customWidth="1"/>
    <col min="16130" max="16130" width="12" style="49" bestFit="1" customWidth="1"/>
    <col min="16131" max="16131" width="5.7109375" style="49" customWidth="1"/>
    <col min="16132" max="16132" width="72" style="49" customWidth="1"/>
    <col min="16133" max="16134" width="0" style="49" hidden="1" customWidth="1"/>
    <col min="16135" max="16135" width="20.140625" style="49" customWidth="1"/>
    <col min="16136" max="16136" width="15.42578125" style="49" customWidth="1"/>
    <col min="16137" max="16137" width="14.5703125" style="49" customWidth="1"/>
    <col min="16138" max="16139" width="15.42578125" style="49" bestFit="1" customWidth="1"/>
    <col min="16140" max="16140" width="11.7109375" style="49" bestFit="1" customWidth="1"/>
    <col min="16141" max="16141" width="15.42578125" style="49" bestFit="1" customWidth="1"/>
    <col min="16142" max="16142" width="9.42578125" style="49" bestFit="1" customWidth="1"/>
    <col min="16143" max="16143" width="15.42578125" style="49" bestFit="1" customWidth="1"/>
    <col min="16144" max="16144" width="9.42578125" style="49" bestFit="1" customWidth="1"/>
    <col min="16145" max="16384" width="9.140625" style="49"/>
  </cols>
  <sheetData>
    <row r="1" spans="1:17" ht="20.25" customHeight="1">
      <c r="A1" s="47" t="s">
        <v>16</v>
      </c>
      <c r="B1" s="48"/>
      <c r="C1" s="48"/>
      <c r="D1" s="48"/>
      <c r="E1" s="48"/>
      <c r="F1" s="48"/>
      <c r="G1" s="48"/>
      <c r="H1" s="48"/>
      <c r="I1" s="48"/>
    </row>
    <row r="2" spans="1:17" ht="16.5">
      <c r="A2" s="50"/>
      <c r="F2" s="49"/>
    </row>
    <row r="3" spans="1:17" ht="15.75">
      <c r="A3" s="51" t="s">
        <v>17</v>
      </c>
      <c r="B3" s="51"/>
      <c r="C3" s="51"/>
      <c r="D3" s="51"/>
      <c r="E3" s="51"/>
      <c r="F3" s="51"/>
      <c r="G3" s="51"/>
      <c r="H3" s="51"/>
      <c r="I3" s="51"/>
    </row>
    <row r="4" spans="1:17" ht="15.75">
      <c r="A4" s="52"/>
      <c r="F4" s="49"/>
      <c r="G4" s="53"/>
      <c r="H4" s="53"/>
      <c r="I4" s="53"/>
    </row>
    <row r="5" spans="1:17">
      <c r="F5" s="49"/>
      <c r="G5" s="54"/>
      <c r="H5" s="54"/>
      <c r="I5" s="54"/>
    </row>
    <row r="6" spans="1:17" s="57" customFormat="1" ht="28.5">
      <c r="A6" s="55" t="s">
        <v>18</v>
      </c>
      <c r="B6" s="55" t="s">
        <v>19</v>
      </c>
      <c r="C6" s="55" t="s">
        <v>20</v>
      </c>
      <c r="D6" s="55" t="s">
        <v>21</v>
      </c>
      <c r="E6" s="56"/>
      <c r="F6" s="56"/>
      <c r="G6" s="56" t="str">
        <f>CONCATENATE("Plan za ",RIGHT(G9,5))</f>
        <v>Plan za 2023.</v>
      </c>
      <c r="H6" s="56" t="str">
        <f>CONCATENATE("Projekcija za ",RIGHT(H9,5))</f>
        <v>Projekcija za 2024.</v>
      </c>
      <c r="I6" s="56" t="str">
        <f>CONCATENATE("Projekcija za ",RIGHT(I9,5))</f>
        <v>Projekcija za 2025.</v>
      </c>
    </row>
    <row r="7" spans="1:17" s="61" customFormat="1" ht="11.25">
      <c r="A7" s="58">
        <v>1</v>
      </c>
      <c r="B7" s="58">
        <v>2</v>
      </c>
      <c r="C7" s="58">
        <v>3</v>
      </c>
      <c r="D7" s="58">
        <v>4</v>
      </c>
      <c r="E7" s="59"/>
      <c r="F7" s="59"/>
      <c r="G7" s="60">
        <v>5</v>
      </c>
      <c r="H7" s="60">
        <v>6</v>
      </c>
      <c r="I7" s="60">
        <v>7</v>
      </c>
    </row>
    <row r="8" spans="1:17" s="61" customFormat="1" ht="15">
      <c r="A8" s="62"/>
      <c r="B8" s="62"/>
      <c r="C8" s="62"/>
      <c r="D8" s="63" t="s">
        <v>4</v>
      </c>
      <c r="E8" s="64"/>
      <c r="F8" s="64"/>
      <c r="G8" s="65">
        <f>IF(ISBLANK([6]List2!B3),"",[6]List2!B3)</f>
        <v>16590202</v>
      </c>
      <c r="H8" s="65">
        <f>IF(ISBLANK([6]List2!C3),"",[6]List2!C3)</f>
        <v>16190241</v>
      </c>
      <c r="I8" s="65">
        <f>IF(ISBLANK([6]List2!D3),"",[6]List2!D3)</f>
        <v>16044177</v>
      </c>
    </row>
    <row r="9" spans="1:17" ht="38.25" hidden="1">
      <c r="A9" s="66" t="str">
        <f>IF(ISNUMBER(SEARCH("XXX", E9)),LEFT(E9, LEN(E9)-3),"")</f>
        <v/>
      </c>
      <c r="B9" s="67" t="str">
        <f>IF(ISNUMBER(SEARCH("YYY", E9)),LEFT(E9, LEN(E9)-3),"")</f>
        <v/>
      </c>
      <c r="C9" s="67" t="str">
        <f>IF(ISNUMBER(VALUE(E9)),E9,"")</f>
        <v/>
      </c>
      <c r="D9" s="67" t="str">
        <f>IF(ISNUMBER(SEARCH("XXX", E9)),VLOOKUP(CONCATENATE("DRRH/",LEFT(E9, LEN(E9)-3)),[6]List1!A$2:B$100,2,FALSE),IF(ISNUMBER(SEARCH("YYY", E9)),VLOOKUP(CONCATENATE("DRRH/",LEFT(E9, LEN(E9)-3)),[6]List1!C$2:D$100,2,FALSE),F9))</f>
        <v/>
      </c>
      <c r="E9" s="68" t="s">
        <v>22</v>
      </c>
      <c r="F9" s="68" t="s">
        <v>22</v>
      </c>
      <c r="G9" s="69" t="s">
        <v>23</v>
      </c>
      <c r="H9" s="69" t="s">
        <v>24</v>
      </c>
      <c r="I9" s="69" t="s">
        <v>25</v>
      </c>
      <c r="J9" s="64"/>
      <c r="K9" s="64"/>
      <c r="L9" s="64"/>
      <c r="M9" s="64"/>
      <c r="N9" s="64"/>
    </row>
    <row r="10" spans="1:17" ht="15" hidden="1">
      <c r="A10" s="70" t="str">
        <f>IF(LEN(TRIM(E10)) = 1, TRIM(E10), "" )</f>
        <v/>
      </c>
      <c r="B10" s="71" t="str">
        <f>IF(LEN(TRIM(E10)) = 2, TRIM(E10), "" )</f>
        <v/>
      </c>
      <c r="C10" s="71" t="str">
        <f>IF(LEN(TRIM(E10)) = 3, TRIM(E10), "" )</f>
        <v/>
      </c>
      <c r="D10" s="71" t="str">
        <f>IF(LEN(TRIM(E10)) = 4, TRIM(E10), "" )</f>
        <v/>
      </c>
      <c r="E10" s="68" t="s">
        <v>26</v>
      </c>
      <c r="F10" s="68" t="s">
        <v>22</v>
      </c>
      <c r="G10" s="72" t="s">
        <v>27</v>
      </c>
      <c r="H10" s="72" t="s">
        <v>27</v>
      </c>
      <c r="I10" s="72" t="s">
        <v>27</v>
      </c>
      <c r="J10" s="73"/>
      <c r="K10" s="73"/>
      <c r="L10" s="64"/>
      <c r="M10" s="64"/>
      <c r="N10" s="64"/>
    </row>
    <row r="11" spans="1:17" ht="15">
      <c r="A11" s="74" t="str">
        <f t="shared" ref="A11:A24" si="0">IF(ISNUMBER(SEARCH("XXX", E11)),LEFT(E11, LEN(E11)-3),"")</f>
        <v>6</v>
      </c>
      <c r="B11" s="75" t="str">
        <f t="shared" ref="B11:B24" si="1">IF(ISNUMBER(SEARCH("YYY", E11)),LEFT(E11, LEN(E11)-3),"")</f>
        <v/>
      </c>
      <c r="C11" s="75" t="str">
        <f t="shared" ref="C11:C24" si="2">IF(ISNUMBER(VALUE(E11)),E11,"")</f>
        <v/>
      </c>
      <c r="D11" s="75" t="str">
        <f>IF(ISNUMBER(SEARCH("XXX", E11)),VLOOKUP(CONCATENATE("DRRH/",LEFT(E11, LEN(E11)-3)),[6]List1!A$2:B$100,2,FALSE),IF(ISNUMBER(SEARCH("YYY", E11)),VLOOKUP(CONCATENATE("DRRH/",LEFT(E11, LEN(E11)-3)),[6]List1!C$2:D$100,2,FALSE),F11))</f>
        <v>Prihodi poslovanja</v>
      </c>
      <c r="E11" s="76" t="s">
        <v>28</v>
      </c>
      <c r="F11" s="76" t="s">
        <v>22</v>
      </c>
      <c r="G11" s="77">
        <v>16590202</v>
      </c>
      <c r="H11" s="77">
        <v>16190241</v>
      </c>
      <c r="I11" s="77">
        <v>16044177</v>
      </c>
      <c r="J11" s="78"/>
      <c r="K11" s="78"/>
      <c r="L11" s="64"/>
      <c r="M11" s="64"/>
      <c r="N11" s="64"/>
    </row>
    <row r="12" spans="1:17">
      <c r="A12" s="74" t="str">
        <f t="shared" si="0"/>
        <v/>
      </c>
      <c r="B12" s="75" t="str">
        <f t="shared" si="1"/>
        <v>63</v>
      </c>
      <c r="C12" s="75" t="str">
        <f t="shared" si="2"/>
        <v/>
      </c>
      <c r="D12" s="75" t="str">
        <f>IF(ISNUMBER(SEARCH("XXX", E12)),VLOOKUP(CONCATENATE("DRRH/",LEFT(E12, LEN(E12)-3)),[6]List1!A$2:B$100,2,FALSE),IF(ISNUMBER(SEARCH("YYY", E12)),VLOOKUP(CONCATENATE("DRRH/",LEFT(E12, LEN(E12)-3)),[6]List1!C$2:D$100,2,FALSE),F12))</f>
        <v>Pomoći iz inozemstva (darovnice) i od subjekata unutar općeg proračuna</v>
      </c>
      <c r="E12" s="79" t="s">
        <v>29</v>
      </c>
      <c r="F12" s="79" t="s">
        <v>22</v>
      </c>
      <c r="G12" s="77">
        <v>1054624</v>
      </c>
      <c r="H12" s="77">
        <v>511455</v>
      </c>
      <c r="I12" s="77">
        <v>330617</v>
      </c>
      <c r="J12" s="78"/>
      <c r="K12" s="78"/>
      <c r="L12" s="78"/>
      <c r="M12" s="78"/>
      <c r="N12" s="78"/>
      <c r="O12" s="80"/>
      <c r="P12" s="80"/>
      <c r="Q12" s="80"/>
    </row>
    <row r="13" spans="1:17">
      <c r="A13" s="81" t="str">
        <f t="shared" si="0"/>
        <v/>
      </c>
      <c r="B13" s="82" t="str">
        <f t="shared" si="1"/>
        <v/>
      </c>
      <c r="C13" s="82" t="str">
        <f t="shared" si="2"/>
        <v>51</v>
      </c>
      <c r="D13" s="82" t="str">
        <f>IF(ISNUMBER(SEARCH("XXX", E13)),VLOOKUP(CONCATENATE("DRRH/",LEFT(E13, LEN(E13)-3)),[6]List1!A$2:B$100,2,FALSE),IF(ISNUMBER(SEARCH("YYY", E13)),VLOOKUP(CONCATENATE("DRRH/",LEFT(E13, LEN(E13)-3)),[6]List1!C$2:D$100,2,FALSE),F13))</f>
        <v>Pomoći EU</v>
      </c>
      <c r="E13" s="83" t="s">
        <v>30</v>
      </c>
      <c r="F13" s="84" t="s">
        <v>31</v>
      </c>
      <c r="G13" s="85">
        <v>178983</v>
      </c>
      <c r="H13" s="85">
        <v>52027</v>
      </c>
      <c r="I13" s="85">
        <v>52027</v>
      </c>
      <c r="J13" s="73"/>
      <c r="K13" s="73"/>
      <c r="L13" s="78"/>
      <c r="M13" s="78"/>
      <c r="N13" s="78"/>
      <c r="O13" s="80"/>
      <c r="P13" s="80"/>
      <c r="Q13" s="80"/>
    </row>
    <row r="14" spans="1:17">
      <c r="A14" s="81" t="str">
        <f t="shared" si="0"/>
        <v/>
      </c>
      <c r="B14" s="82" t="str">
        <f t="shared" si="1"/>
        <v/>
      </c>
      <c r="C14" s="82" t="str">
        <f t="shared" si="2"/>
        <v>52</v>
      </c>
      <c r="D14" s="82" t="str">
        <f>IF(ISNUMBER(SEARCH("XXX", E14)),VLOOKUP(CONCATENATE("DRRH/",LEFT(E14, LEN(E14)-3)),[6]List1!A$2:B$100,2,FALSE),IF(ISNUMBER(SEARCH("YYY", E14)),VLOOKUP(CONCATENATE("DRRH/",LEFT(E14, LEN(E14)-3)),[6]List1!C$2:D$100,2,FALSE),F14))</f>
        <v>Ostale pomoći</v>
      </c>
      <c r="E14" s="83" t="s">
        <v>32</v>
      </c>
      <c r="F14" s="84" t="s">
        <v>33</v>
      </c>
      <c r="G14" s="85">
        <v>393146</v>
      </c>
      <c r="H14" s="85">
        <v>70527</v>
      </c>
      <c r="I14" s="85">
        <v>70527</v>
      </c>
      <c r="J14" s="73"/>
      <c r="K14" s="73"/>
      <c r="L14" s="78"/>
      <c r="M14" s="78"/>
      <c r="N14" s="78"/>
      <c r="O14" s="80"/>
      <c r="P14" s="80"/>
      <c r="Q14" s="80"/>
    </row>
    <row r="15" spans="1:17" s="86" customFormat="1">
      <c r="A15" s="81" t="str">
        <f t="shared" si="0"/>
        <v/>
      </c>
      <c r="B15" s="82" t="str">
        <f t="shared" si="1"/>
        <v/>
      </c>
      <c r="C15" s="82" t="str">
        <f t="shared" si="2"/>
        <v>55</v>
      </c>
      <c r="D15" s="82" t="str">
        <f>IF(ISNUMBER(SEARCH("XXX", E15)),VLOOKUP(CONCATENATE("DRRH/",LEFT(E15, LEN(E15)-3)),[6]List1!A$2:B$100,2,FALSE),IF(ISNUMBER(SEARCH("YYY", E15)),VLOOKUP(CONCATENATE("DRRH/",LEFT(E15, LEN(E15)-3)),[6]List1!C$2:D$100,2,FALSE),F15))</f>
        <v>Refundacije iz pomoći EU</v>
      </c>
      <c r="E15" s="83" t="s">
        <v>34</v>
      </c>
      <c r="F15" s="84" t="s">
        <v>35</v>
      </c>
      <c r="G15" s="85">
        <v>58730</v>
      </c>
      <c r="H15" s="85">
        <v>58730</v>
      </c>
      <c r="I15" s="85">
        <v>58730</v>
      </c>
      <c r="J15" s="73"/>
      <c r="K15" s="73"/>
      <c r="L15" s="78"/>
      <c r="M15" s="78"/>
      <c r="N15" s="78"/>
      <c r="O15" s="80"/>
      <c r="P15" s="80"/>
      <c r="Q15" s="80"/>
    </row>
    <row r="16" spans="1:17">
      <c r="A16" s="81" t="str">
        <f t="shared" si="0"/>
        <v/>
      </c>
      <c r="B16" s="82" t="str">
        <f t="shared" si="1"/>
        <v/>
      </c>
      <c r="C16" s="82" t="str">
        <f t="shared" si="2"/>
        <v>56</v>
      </c>
      <c r="D16" s="82" t="str">
        <f>IF(ISNUMBER(SEARCH("XXX", E16)),VLOOKUP(CONCATENATE("DRRH/",LEFT(E16, LEN(E16)-3)),[6]List1!A$2:B$100,2,FALSE),IF(ISNUMBER(SEARCH("YYY", E16)),VLOOKUP(CONCATENATE("DRRH/",LEFT(E16, LEN(E16)-3)),[6]List1!C$2:D$100,2,FALSE),F16))</f>
        <v>Fondovi EU</v>
      </c>
      <c r="E16" s="83" t="s">
        <v>36</v>
      </c>
      <c r="F16" s="84" t="s">
        <v>37</v>
      </c>
      <c r="G16" s="85">
        <v>95452</v>
      </c>
      <c r="H16" s="85"/>
      <c r="I16" s="85"/>
      <c r="J16" s="73"/>
      <c r="K16" s="73"/>
      <c r="L16" s="78"/>
      <c r="M16" s="78"/>
      <c r="N16" s="78"/>
      <c r="O16" s="80"/>
      <c r="P16" s="80"/>
      <c r="Q16" s="80"/>
    </row>
    <row r="17" spans="1:17">
      <c r="A17" s="81" t="str">
        <f t="shared" si="0"/>
        <v/>
      </c>
      <c r="B17" s="82" t="str">
        <f t="shared" si="1"/>
        <v/>
      </c>
      <c r="C17" s="82" t="str">
        <f t="shared" si="2"/>
        <v>58</v>
      </c>
      <c r="D17" s="82" t="str">
        <f>IF(ISNUMBER(SEARCH("XXX", E17)),VLOOKUP(CONCATENATE("DRRH/",LEFT(E17, LEN(E17)-3)),[6]List1!A$2:B$100,2,FALSE),IF(ISNUMBER(SEARCH("YYY", E17)),VLOOKUP(CONCATENATE("DRRH/",LEFT(E17, LEN(E17)-3)),[6]List1!C$2:D$100,2,FALSE),F17))</f>
        <v>Instrumenti EU nove generacije</v>
      </c>
      <c r="E17" s="83" t="s">
        <v>38</v>
      </c>
      <c r="F17" s="84" t="s">
        <v>39</v>
      </c>
      <c r="G17" s="85">
        <v>328313</v>
      </c>
      <c r="H17" s="85">
        <v>330171</v>
      </c>
      <c r="I17" s="85">
        <v>149333</v>
      </c>
      <c r="J17" s="73"/>
      <c r="K17" s="73"/>
      <c r="L17" s="78"/>
      <c r="M17" s="78"/>
      <c r="N17" s="78"/>
      <c r="O17" s="80"/>
      <c r="P17" s="80"/>
      <c r="Q17" s="80"/>
    </row>
    <row r="18" spans="1:17" ht="25.5">
      <c r="A18" s="74" t="str">
        <f t="shared" si="0"/>
        <v/>
      </c>
      <c r="B18" s="75" t="str">
        <f t="shared" si="1"/>
        <v>65</v>
      </c>
      <c r="C18" s="75" t="str">
        <f t="shared" si="2"/>
        <v/>
      </c>
      <c r="D18" s="75" t="str">
        <f>IF(ISNUMBER(SEARCH("XXX", E18)),VLOOKUP(CONCATENATE("DRRH/",LEFT(E18, LEN(E18)-3)),[6]List1!A$2:B$100,2,FALSE),IF(ISNUMBER(SEARCH("YYY", E18)),VLOOKUP(CONCATENATE("DRRH/",LEFT(E18, LEN(E18)-3)),[6]List1!C$2:D$100,2,FALSE),F18))</f>
        <v>Prihodi od upravnih i administrativnih pristojbi, pristojbi po posebnim propisima i naknada</v>
      </c>
      <c r="E18" s="79" t="s">
        <v>45</v>
      </c>
      <c r="F18" s="79" t="s">
        <v>22</v>
      </c>
      <c r="G18" s="77">
        <v>2455372</v>
      </c>
      <c r="H18" s="77">
        <v>2455372</v>
      </c>
      <c r="I18" s="77">
        <v>2455373</v>
      </c>
      <c r="J18" s="80"/>
      <c r="K18" s="80"/>
    </row>
    <row r="19" spans="1:17">
      <c r="A19" s="81" t="str">
        <f t="shared" si="0"/>
        <v/>
      </c>
      <c r="B19" s="82" t="str">
        <f t="shared" si="1"/>
        <v/>
      </c>
      <c r="C19" s="82" t="str">
        <f t="shared" si="2"/>
        <v>43</v>
      </c>
      <c r="D19" s="82" t="str">
        <f>IF(ISNUMBER(SEARCH("XXX", E19)),VLOOKUP(CONCATENATE("DRRH/",LEFT(E19, LEN(E19)-3)),[6]List1!A$2:B$100,2,FALSE),IF(ISNUMBER(SEARCH("YYY", E19)),VLOOKUP(CONCATENATE("DRRH/",LEFT(E19, LEN(E19)-3)),[6]List1!C$2:D$100,2,FALSE),F19))</f>
        <v>Ostali prihodi za posebne namjene</v>
      </c>
      <c r="E19" s="87" t="s">
        <v>43</v>
      </c>
      <c r="F19" s="88" t="s">
        <v>44</v>
      </c>
      <c r="G19" s="89">
        <v>2455372</v>
      </c>
      <c r="H19" s="89">
        <v>2455372</v>
      </c>
      <c r="I19" s="89">
        <v>2455373</v>
      </c>
      <c r="J19" s="90"/>
      <c r="K19" s="90"/>
    </row>
    <row r="20" spans="1:17">
      <c r="A20" s="74" t="str">
        <f t="shared" si="0"/>
        <v/>
      </c>
      <c r="B20" s="75" t="str">
        <f t="shared" si="1"/>
        <v>66</v>
      </c>
      <c r="C20" s="75" t="str">
        <f t="shared" si="2"/>
        <v/>
      </c>
      <c r="D20" s="75" t="str">
        <f>IF(ISNUMBER(SEARCH("XXX", E20)),VLOOKUP(CONCATENATE("DRRH/",LEFT(E20, LEN(E20)-3)),[6]List1!A$2:B$100,2,FALSE),IF(ISNUMBER(SEARCH("YYY", E20)),VLOOKUP(CONCATENATE("DRRH/",LEFT(E20, LEN(E20)-3)),[6]List1!C$2:D$100,2,FALSE),F20))</f>
        <v>Prihodi od prodaje proizvoda i robe te pruženih usluga i prihodi od donacija</v>
      </c>
      <c r="E20" s="79" t="s">
        <v>46</v>
      </c>
      <c r="F20" s="79" t="s">
        <v>22</v>
      </c>
      <c r="G20" s="77">
        <v>550083</v>
      </c>
      <c r="H20" s="77">
        <v>550083</v>
      </c>
      <c r="I20" s="77">
        <v>550083</v>
      </c>
      <c r="J20" s="80"/>
      <c r="K20" s="80"/>
    </row>
    <row r="21" spans="1:17">
      <c r="A21" s="81" t="str">
        <f t="shared" si="0"/>
        <v/>
      </c>
      <c r="B21" s="82" t="str">
        <f t="shared" si="1"/>
        <v/>
      </c>
      <c r="C21" s="82" t="str">
        <f t="shared" si="2"/>
        <v>31</v>
      </c>
      <c r="D21" s="82" t="str">
        <f>IF(ISNUMBER(SEARCH("XXX", E21)),VLOOKUP(CONCATENATE("DRRH/",LEFT(E21, LEN(E21)-3)),[6]List1!A$2:B$100,2,FALSE),IF(ISNUMBER(SEARCH("YYY", E21)),VLOOKUP(CONCATENATE("DRRH/",LEFT(E21, LEN(E21)-3)),[6]List1!C$2:D$100,2,FALSE),F21))</f>
        <v>Vlastiti prihodi</v>
      </c>
      <c r="E21" s="87" t="s">
        <v>41</v>
      </c>
      <c r="F21" s="88" t="s">
        <v>42</v>
      </c>
      <c r="G21" s="89">
        <v>550083</v>
      </c>
      <c r="H21" s="89">
        <v>550083</v>
      </c>
      <c r="I21" s="89">
        <v>550083</v>
      </c>
      <c r="J21" s="90"/>
      <c r="K21" s="90"/>
    </row>
    <row r="22" spans="1:17">
      <c r="A22" s="74" t="str">
        <f t="shared" si="0"/>
        <v/>
      </c>
      <c r="B22" s="75" t="str">
        <f t="shared" si="1"/>
        <v>67</v>
      </c>
      <c r="C22" s="75" t="str">
        <f t="shared" si="2"/>
        <v/>
      </c>
      <c r="D22" s="75" t="str">
        <f>IF(ISNUMBER(SEARCH("XXX", E22)),VLOOKUP(CONCATENATE("DRRH/",LEFT(E22, LEN(E22)-3)),[6]List1!A$2:B$100,2,FALSE),IF(ISNUMBER(SEARCH("YYY", E22)),VLOOKUP(CONCATENATE("DRRH/",LEFT(E22, LEN(E22)-3)),[6]List1!C$2:D$100,2,FALSE),F22))</f>
        <v>Prihodi iz proračuna</v>
      </c>
      <c r="E22" s="79" t="s">
        <v>49</v>
      </c>
      <c r="F22" s="79" t="s">
        <v>22</v>
      </c>
      <c r="G22" s="77">
        <v>12530123</v>
      </c>
      <c r="H22" s="77">
        <v>12673331</v>
      </c>
      <c r="I22" s="77">
        <v>12708104</v>
      </c>
      <c r="J22" s="86"/>
      <c r="K22" s="86"/>
    </row>
    <row r="23" spans="1:17">
      <c r="A23" s="81" t="str">
        <f t="shared" si="0"/>
        <v/>
      </c>
      <c r="B23" s="82" t="str">
        <f t="shared" si="1"/>
        <v/>
      </c>
      <c r="C23" s="82" t="str">
        <f t="shared" si="2"/>
        <v>11</v>
      </c>
      <c r="D23" s="82" t="str">
        <f>IF(ISNUMBER(SEARCH("XXX", E23)),VLOOKUP(CONCATENATE("DRRH/",LEFT(E23, LEN(E23)-3)),[6]List1!A$2:B$100,2,FALSE),IF(ISNUMBER(SEARCH("YYY", E23)),VLOOKUP(CONCATENATE("DRRH/",LEFT(E23, LEN(E23)-3)),[6]List1!C$2:D$100,2,FALSE),F23))</f>
        <v>Opći prihodi i primici</v>
      </c>
      <c r="E23" s="87" t="s">
        <v>50</v>
      </c>
      <c r="F23" s="88" t="s">
        <v>51</v>
      </c>
      <c r="G23" s="89">
        <v>12483139</v>
      </c>
      <c r="H23" s="89">
        <v>12653754</v>
      </c>
      <c r="I23" s="89">
        <v>12688527</v>
      </c>
      <c r="J23" s="90"/>
      <c r="K23" s="90"/>
    </row>
    <row r="24" spans="1:17">
      <c r="A24" s="81" t="str">
        <f t="shared" si="0"/>
        <v/>
      </c>
      <c r="B24" s="82" t="str">
        <f t="shared" si="1"/>
        <v/>
      </c>
      <c r="C24" s="82" t="str">
        <f t="shared" si="2"/>
        <v>12</v>
      </c>
      <c r="D24" s="82" t="str">
        <f>IF(ISNUMBER(SEARCH("XXX", E24)),VLOOKUP(CONCATENATE("DRRH/",LEFT(E24, LEN(E24)-3)),[6]List1!A$2:B$100,2,FALSE),IF(ISNUMBER(SEARCH("YYY", E24)),VLOOKUP(CONCATENATE("DRRH/",LEFT(E24, LEN(E24)-3)),[6]List1!C$2:D$100,2,FALSE),F24))</f>
        <v>Sredstva učešća za pomoći</v>
      </c>
      <c r="E24" s="87" t="s">
        <v>52</v>
      </c>
      <c r="F24" s="88" t="s">
        <v>53</v>
      </c>
      <c r="G24" s="89">
        <v>46984</v>
      </c>
      <c r="H24" s="89">
        <v>19577</v>
      </c>
      <c r="I24" s="89">
        <v>19577</v>
      </c>
      <c r="J24" s="90"/>
      <c r="K24" s="90"/>
    </row>
    <row r="26" spans="1:17" ht="25.5">
      <c r="A26" s="92" t="s">
        <v>18</v>
      </c>
      <c r="B26" s="92" t="s">
        <v>19</v>
      </c>
      <c r="C26" s="92" t="s">
        <v>20</v>
      </c>
      <c r="D26" s="92" t="s">
        <v>60</v>
      </c>
      <c r="G26" s="94" t="str">
        <f>G29</f>
        <v>Plan za 2023.</v>
      </c>
      <c r="H26" s="95" t="str">
        <f>H29</f>
        <v>Projekcija za 2024.</v>
      </c>
      <c r="I26" s="95" t="str">
        <f>I29</f>
        <v>Projekcija za 2025.</v>
      </c>
    </row>
    <row r="27" spans="1:17">
      <c r="A27" s="177">
        <v>1</v>
      </c>
      <c r="B27" s="177">
        <v>2</v>
      </c>
      <c r="C27" s="177">
        <v>3</v>
      </c>
      <c r="D27" s="177">
        <v>4</v>
      </c>
      <c r="G27" s="96">
        <v>5</v>
      </c>
      <c r="H27" s="96">
        <v>6</v>
      </c>
      <c r="I27" s="96">
        <v>7</v>
      </c>
    </row>
    <row r="28" spans="1:17">
      <c r="D28" s="49" t="s">
        <v>7</v>
      </c>
      <c r="G28" s="65">
        <f>IF(ISBLANK(G31),"",G31)</f>
        <v>16862841</v>
      </c>
      <c r="H28" s="65">
        <f>IF(ISBLANK(H31),"",H31)</f>
        <v>16231279</v>
      </c>
      <c r="I28" s="65">
        <f>IF(ISBLANK(I31),"",I31)</f>
        <v>16071278</v>
      </c>
    </row>
    <row r="29" spans="1:17" hidden="1">
      <c r="A29" s="49" t="s">
        <v>22</v>
      </c>
      <c r="B29" s="49" t="s">
        <v>22</v>
      </c>
      <c r="C29" s="49" t="s">
        <v>22</v>
      </c>
      <c r="D29" s="49" t="s">
        <v>131</v>
      </c>
      <c r="G29" s="178" t="s">
        <v>61</v>
      </c>
      <c r="H29" s="178" t="s">
        <v>62</v>
      </c>
      <c r="I29" s="178" t="s">
        <v>63</v>
      </c>
    </row>
    <row r="30" spans="1:17" hidden="1">
      <c r="G30" s="179" t="s">
        <v>27</v>
      </c>
      <c r="H30" s="179" t="s">
        <v>27</v>
      </c>
      <c r="I30" s="179" t="s">
        <v>27</v>
      </c>
    </row>
    <row r="31" spans="1:17" hidden="1">
      <c r="G31" s="180">
        <v>16862841</v>
      </c>
      <c r="H31" s="180">
        <v>16231279</v>
      </c>
      <c r="I31" s="180">
        <v>16071278</v>
      </c>
    </row>
    <row r="32" spans="1:17">
      <c r="A32" s="49" t="s">
        <v>64</v>
      </c>
      <c r="B32" s="49" t="s">
        <v>22</v>
      </c>
      <c r="C32" s="49" t="s">
        <v>22</v>
      </c>
      <c r="D32" s="49" t="s">
        <v>65</v>
      </c>
      <c r="G32" s="77">
        <v>15028442</v>
      </c>
      <c r="H32" s="77">
        <v>14995397</v>
      </c>
      <c r="I32" s="77">
        <v>14849332</v>
      </c>
    </row>
    <row r="33" spans="1:9">
      <c r="A33" s="49" t="s">
        <v>22</v>
      </c>
      <c r="B33" s="49" t="s">
        <v>41</v>
      </c>
      <c r="C33" s="49" t="s">
        <v>22</v>
      </c>
      <c r="D33" s="49" t="s">
        <v>66</v>
      </c>
      <c r="G33" s="77">
        <v>8867949</v>
      </c>
      <c r="H33" s="77">
        <v>8854216</v>
      </c>
      <c r="I33" s="77">
        <v>8902149</v>
      </c>
    </row>
    <row r="34" spans="1:9">
      <c r="A34" s="49" t="s">
        <v>22</v>
      </c>
      <c r="B34" s="49" t="s">
        <v>22</v>
      </c>
      <c r="C34" s="49" t="s">
        <v>50</v>
      </c>
      <c r="D34" s="49" t="s">
        <v>67</v>
      </c>
      <c r="G34" s="85">
        <v>8621676</v>
      </c>
      <c r="H34" s="85">
        <v>8652600</v>
      </c>
      <c r="I34" s="85">
        <v>8698987</v>
      </c>
    </row>
    <row r="35" spans="1:9">
      <c r="A35" s="49" t="s">
        <v>22</v>
      </c>
      <c r="B35" s="49" t="s">
        <v>22</v>
      </c>
      <c r="C35" s="49" t="s">
        <v>52</v>
      </c>
      <c r="D35" s="49" t="s">
        <v>68</v>
      </c>
      <c r="G35" s="85">
        <v>13142</v>
      </c>
      <c r="H35" s="85">
        <v>13142</v>
      </c>
      <c r="I35" s="85">
        <v>13142</v>
      </c>
    </row>
    <row r="36" spans="1:9">
      <c r="A36" s="49" t="s">
        <v>22</v>
      </c>
      <c r="B36" s="49" t="s">
        <v>22</v>
      </c>
      <c r="C36" s="49" t="s">
        <v>41</v>
      </c>
      <c r="D36" s="49" t="s">
        <v>69</v>
      </c>
      <c r="G36" s="85">
        <v>21965</v>
      </c>
      <c r="H36" s="85">
        <v>21965</v>
      </c>
      <c r="I36" s="85">
        <v>21965</v>
      </c>
    </row>
    <row r="37" spans="1:9">
      <c r="A37" s="49" t="s">
        <v>22</v>
      </c>
      <c r="B37" s="49" t="s">
        <v>22</v>
      </c>
      <c r="C37" s="49" t="s">
        <v>30</v>
      </c>
      <c r="D37" s="49" t="s">
        <v>70</v>
      </c>
      <c r="G37" s="85">
        <v>12210</v>
      </c>
      <c r="H37" s="85">
        <v>12210</v>
      </c>
      <c r="I37" s="85">
        <v>12210</v>
      </c>
    </row>
    <row r="38" spans="1:9">
      <c r="A38" s="49" t="s">
        <v>22</v>
      </c>
      <c r="B38" s="49" t="s">
        <v>22</v>
      </c>
      <c r="C38" s="49" t="s">
        <v>32</v>
      </c>
      <c r="D38" s="49" t="s">
        <v>71</v>
      </c>
      <c r="G38" s="85">
        <v>2029</v>
      </c>
      <c r="H38" s="85"/>
      <c r="I38" s="85"/>
    </row>
    <row r="39" spans="1:9">
      <c r="A39" s="49" t="s">
        <v>22</v>
      </c>
      <c r="B39" s="49" t="s">
        <v>22</v>
      </c>
      <c r="C39" s="49" t="s">
        <v>34</v>
      </c>
      <c r="D39" s="49" t="s">
        <v>72</v>
      </c>
      <c r="G39" s="85">
        <v>39428</v>
      </c>
      <c r="H39" s="85">
        <v>39428</v>
      </c>
      <c r="I39" s="85">
        <v>39428</v>
      </c>
    </row>
    <row r="40" spans="1:9">
      <c r="A40" s="49" t="s">
        <v>22</v>
      </c>
      <c r="B40" s="49" t="s">
        <v>22</v>
      </c>
      <c r="C40" s="49" t="s">
        <v>36</v>
      </c>
      <c r="D40" s="49" t="s">
        <v>73</v>
      </c>
      <c r="G40" s="85">
        <v>44353</v>
      </c>
      <c r="H40" s="85"/>
      <c r="I40" s="85"/>
    </row>
    <row r="41" spans="1:9">
      <c r="A41" s="49" t="s">
        <v>22</v>
      </c>
      <c r="B41" s="49" t="s">
        <v>22</v>
      </c>
      <c r="C41" s="49" t="s">
        <v>38</v>
      </c>
      <c r="D41" s="49" t="s">
        <v>74</v>
      </c>
      <c r="G41" s="85">
        <v>113146</v>
      </c>
      <c r="H41" s="85">
        <v>114871</v>
      </c>
      <c r="I41" s="85">
        <v>116417</v>
      </c>
    </row>
    <row r="42" spans="1:9">
      <c r="A42" s="49" t="s">
        <v>22</v>
      </c>
      <c r="B42" s="49" t="s">
        <v>75</v>
      </c>
      <c r="C42" s="49" t="s">
        <v>22</v>
      </c>
      <c r="D42" s="49" t="s">
        <v>76</v>
      </c>
      <c r="G42" s="77">
        <v>6032170</v>
      </c>
      <c r="H42" s="77">
        <v>6122029</v>
      </c>
      <c r="I42" s="77">
        <v>5928031</v>
      </c>
    </row>
    <row r="43" spans="1:9">
      <c r="A43" s="49" t="s">
        <v>22</v>
      </c>
      <c r="B43" s="49" t="s">
        <v>22</v>
      </c>
      <c r="C43" s="49" t="s">
        <v>50</v>
      </c>
      <c r="D43" s="49" t="s">
        <v>67</v>
      </c>
      <c r="G43" s="85">
        <v>2947468</v>
      </c>
      <c r="H43" s="85">
        <v>3277947</v>
      </c>
      <c r="I43" s="85">
        <v>3266333</v>
      </c>
    </row>
    <row r="44" spans="1:9">
      <c r="A44" s="49" t="s">
        <v>22</v>
      </c>
      <c r="B44" s="49" t="s">
        <v>22</v>
      </c>
      <c r="C44" s="49" t="s">
        <v>52</v>
      </c>
      <c r="D44" s="49" t="s">
        <v>68</v>
      </c>
      <c r="G44" s="85">
        <v>33842</v>
      </c>
      <c r="H44" s="85">
        <v>6435</v>
      </c>
      <c r="I44" s="85">
        <v>6435</v>
      </c>
    </row>
    <row r="45" spans="1:9">
      <c r="A45" s="49" t="s">
        <v>22</v>
      </c>
      <c r="B45" s="49" t="s">
        <v>22</v>
      </c>
      <c r="C45" s="49" t="s">
        <v>41</v>
      </c>
      <c r="D45" s="49" t="s">
        <v>69</v>
      </c>
      <c r="G45" s="85">
        <v>478997</v>
      </c>
      <c r="H45" s="85">
        <v>478997</v>
      </c>
      <c r="I45" s="85">
        <v>478997</v>
      </c>
    </row>
    <row r="46" spans="1:9">
      <c r="A46" s="49" t="s">
        <v>22</v>
      </c>
      <c r="B46" s="49" t="s">
        <v>22</v>
      </c>
      <c r="C46" s="49" t="s">
        <v>43</v>
      </c>
      <c r="D46" s="49" t="s">
        <v>77</v>
      </c>
      <c r="G46" s="89">
        <v>2103855</v>
      </c>
      <c r="H46" s="89">
        <v>2075984</v>
      </c>
      <c r="I46" s="89">
        <v>2075984</v>
      </c>
    </row>
    <row r="47" spans="1:9">
      <c r="A47" s="49" t="s">
        <v>22</v>
      </c>
      <c r="B47" s="49" t="s">
        <v>22</v>
      </c>
      <c r="C47" s="49" t="s">
        <v>30</v>
      </c>
      <c r="D47" s="49" t="s">
        <v>70</v>
      </c>
      <c r="G47" s="89">
        <v>57602</v>
      </c>
      <c r="H47" s="89">
        <v>39817</v>
      </c>
      <c r="I47" s="89">
        <v>39817</v>
      </c>
    </row>
    <row r="48" spans="1:9">
      <c r="A48" s="49" t="s">
        <v>22</v>
      </c>
      <c r="B48" s="49" t="s">
        <v>22</v>
      </c>
      <c r="C48" s="49" t="s">
        <v>32</v>
      </c>
      <c r="D48" s="49" t="s">
        <v>71</v>
      </c>
      <c r="G48" s="89">
        <v>124838</v>
      </c>
      <c r="H48" s="89">
        <v>8247</v>
      </c>
      <c r="I48" s="89">
        <v>8247</v>
      </c>
    </row>
    <row r="49" spans="1:9">
      <c r="A49" s="49" t="s">
        <v>22</v>
      </c>
      <c r="B49" s="49" t="s">
        <v>22</v>
      </c>
      <c r="C49" s="49" t="s">
        <v>34</v>
      </c>
      <c r="D49" s="49" t="s">
        <v>72</v>
      </c>
      <c r="G49" s="89">
        <v>19302</v>
      </c>
      <c r="H49" s="89">
        <v>19302</v>
      </c>
      <c r="I49" s="89">
        <v>19302</v>
      </c>
    </row>
    <row r="50" spans="1:9">
      <c r="A50" s="49" t="s">
        <v>22</v>
      </c>
      <c r="B50" s="49" t="s">
        <v>22</v>
      </c>
      <c r="C50" s="49" t="s">
        <v>36</v>
      </c>
      <c r="D50" s="49" t="s">
        <v>73</v>
      </c>
      <c r="G50" s="89">
        <v>51099</v>
      </c>
      <c r="H50" s="89"/>
      <c r="I50" s="89"/>
    </row>
    <row r="51" spans="1:9">
      <c r="A51" s="49" t="s">
        <v>22</v>
      </c>
      <c r="B51" s="49" t="s">
        <v>22</v>
      </c>
      <c r="C51" s="49" t="s">
        <v>38</v>
      </c>
      <c r="D51" s="49" t="s">
        <v>74</v>
      </c>
      <c r="G51" s="89">
        <v>215167</v>
      </c>
      <c r="H51" s="89">
        <v>215300</v>
      </c>
      <c r="I51" s="89">
        <v>32916</v>
      </c>
    </row>
    <row r="52" spans="1:9">
      <c r="A52" s="49" t="s">
        <v>22</v>
      </c>
      <c r="B52" s="49" t="s">
        <v>80</v>
      </c>
      <c r="C52" s="49" t="s">
        <v>22</v>
      </c>
      <c r="D52" s="49" t="s">
        <v>81</v>
      </c>
      <c r="G52" s="77">
        <v>1898</v>
      </c>
      <c r="H52" s="77">
        <v>1898</v>
      </c>
      <c r="I52" s="77">
        <v>1898</v>
      </c>
    </row>
    <row r="53" spans="1:9">
      <c r="A53" s="49" t="s">
        <v>22</v>
      </c>
      <c r="B53" s="49" t="s">
        <v>22</v>
      </c>
      <c r="C53" s="49" t="s">
        <v>50</v>
      </c>
      <c r="D53" s="49" t="s">
        <v>67</v>
      </c>
      <c r="G53" s="89">
        <v>199</v>
      </c>
      <c r="H53" s="89">
        <v>199</v>
      </c>
      <c r="I53" s="89">
        <v>199</v>
      </c>
    </row>
    <row r="54" spans="1:9">
      <c r="A54" s="49" t="s">
        <v>22</v>
      </c>
      <c r="B54" s="49" t="s">
        <v>22</v>
      </c>
      <c r="C54" s="49" t="s">
        <v>41</v>
      </c>
      <c r="D54" s="49" t="s">
        <v>69</v>
      </c>
      <c r="G54" s="89">
        <v>13</v>
      </c>
      <c r="H54" s="89">
        <v>13</v>
      </c>
      <c r="I54" s="89">
        <v>13</v>
      </c>
    </row>
    <row r="55" spans="1:9">
      <c r="A55" s="49" t="s">
        <v>22</v>
      </c>
      <c r="B55" s="49" t="s">
        <v>22</v>
      </c>
      <c r="C55" s="49" t="s">
        <v>43</v>
      </c>
      <c r="D55" s="49" t="s">
        <v>77</v>
      </c>
      <c r="G55" s="89">
        <v>1686</v>
      </c>
      <c r="H55" s="89">
        <v>1686</v>
      </c>
      <c r="I55" s="89">
        <v>1686</v>
      </c>
    </row>
    <row r="56" spans="1:9">
      <c r="A56" s="49" t="s">
        <v>22</v>
      </c>
      <c r="B56" s="49" t="s">
        <v>86</v>
      </c>
      <c r="C56" s="49" t="s">
        <v>22</v>
      </c>
      <c r="D56" s="49" t="s">
        <v>87</v>
      </c>
      <c r="G56" s="77">
        <v>17254</v>
      </c>
      <c r="H56" s="77">
        <v>17254</v>
      </c>
      <c r="I56" s="77">
        <v>17254</v>
      </c>
    </row>
    <row r="57" spans="1:9">
      <c r="A57" s="49" t="s">
        <v>22</v>
      </c>
      <c r="B57" s="49" t="s">
        <v>22</v>
      </c>
      <c r="C57" s="49" t="s">
        <v>41</v>
      </c>
      <c r="D57" s="49" t="s">
        <v>69</v>
      </c>
      <c r="G57" s="89">
        <v>3982</v>
      </c>
      <c r="H57" s="89">
        <v>3982</v>
      </c>
      <c r="I57" s="89">
        <v>3982</v>
      </c>
    </row>
    <row r="58" spans="1:9">
      <c r="A58" s="49" t="s">
        <v>22</v>
      </c>
      <c r="B58" s="49" t="s">
        <v>22</v>
      </c>
      <c r="C58" s="49" t="s">
        <v>43</v>
      </c>
      <c r="D58" s="49" t="s">
        <v>77</v>
      </c>
      <c r="G58" s="89">
        <v>13272</v>
      </c>
      <c r="H58" s="89">
        <v>13272</v>
      </c>
      <c r="I58" s="89">
        <v>13272</v>
      </c>
    </row>
    <row r="59" spans="1:9">
      <c r="A59" s="49" t="s">
        <v>22</v>
      </c>
      <c r="B59" s="49" t="s">
        <v>88</v>
      </c>
      <c r="C59" s="49" t="s">
        <v>22</v>
      </c>
      <c r="D59" s="49" t="s">
        <v>89</v>
      </c>
      <c r="G59" s="77">
        <v>109171</v>
      </c>
      <c r="H59" s="77"/>
      <c r="I59" s="77"/>
    </row>
    <row r="60" spans="1:9">
      <c r="A60" s="49" t="s">
        <v>22</v>
      </c>
      <c r="B60" s="49" t="s">
        <v>22</v>
      </c>
      <c r="C60" s="49" t="s">
        <v>30</v>
      </c>
      <c r="D60" s="49" t="s">
        <v>70</v>
      </c>
      <c r="G60" s="89">
        <v>109171</v>
      </c>
      <c r="H60" s="89"/>
      <c r="I60" s="89"/>
    </row>
    <row r="61" spans="1:9">
      <c r="A61" s="49" t="s">
        <v>90</v>
      </c>
      <c r="B61" s="49" t="s">
        <v>22</v>
      </c>
      <c r="C61" s="49" t="s">
        <v>22</v>
      </c>
      <c r="D61" s="49" t="s">
        <v>91</v>
      </c>
      <c r="G61" s="77">
        <v>1834399</v>
      </c>
      <c r="H61" s="77">
        <v>1235882</v>
      </c>
      <c r="I61" s="77">
        <v>1221946</v>
      </c>
    </row>
    <row r="62" spans="1:9">
      <c r="A62" s="49" t="s">
        <v>22</v>
      </c>
      <c r="B62" s="49" t="s">
        <v>92</v>
      </c>
      <c r="C62" s="49" t="s">
        <v>22</v>
      </c>
      <c r="D62" s="49" t="s">
        <v>93</v>
      </c>
      <c r="G62" s="77">
        <v>724667</v>
      </c>
      <c r="H62" s="77">
        <v>220319</v>
      </c>
      <c r="I62" s="77">
        <v>220319</v>
      </c>
    </row>
    <row r="63" spans="1:9">
      <c r="A63" s="49" t="s">
        <v>22</v>
      </c>
      <c r="B63" s="49" t="s">
        <v>22</v>
      </c>
      <c r="C63" s="49" t="s">
        <v>50</v>
      </c>
      <c r="D63" s="49" t="s">
        <v>67</v>
      </c>
      <c r="G63" s="89">
        <v>406131</v>
      </c>
      <c r="H63" s="89">
        <v>140685</v>
      </c>
      <c r="I63" s="89">
        <v>140685</v>
      </c>
    </row>
    <row r="64" spans="1:9">
      <c r="A64" s="49" t="s">
        <v>22</v>
      </c>
      <c r="B64" s="49" t="s">
        <v>22</v>
      </c>
      <c r="C64" s="49" t="s">
        <v>43</v>
      </c>
      <c r="D64" s="49" t="s">
        <v>77</v>
      </c>
      <c r="G64" s="89">
        <v>318536</v>
      </c>
      <c r="H64" s="89">
        <v>79634</v>
      </c>
      <c r="I64" s="89">
        <v>79634</v>
      </c>
    </row>
    <row r="65" spans="1:9">
      <c r="A65" s="49" t="s">
        <v>22</v>
      </c>
      <c r="B65" s="49" t="s">
        <v>94</v>
      </c>
      <c r="C65" s="49" t="s">
        <v>22</v>
      </c>
      <c r="D65" s="49" t="s">
        <v>95</v>
      </c>
      <c r="G65" s="77">
        <v>1107078</v>
      </c>
      <c r="H65" s="77">
        <v>1012909</v>
      </c>
      <c r="I65" s="77">
        <v>1001627</v>
      </c>
    </row>
    <row r="66" spans="1:9">
      <c r="A66" s="49" t="s">
        <v>22</v>
      </c>
      <c r="B66" s="49" t="s">
        <v>22</v>
      </c>
      <c r="C66" s="49" t="s">
        <v>50</v>
      </c>
      <c r="D66" s="49" t="s">
        <v>67</v>
      </c>
      <c r="G66" s="89">
        <v>507665</v>
      </c>
      <c r="H66" s="89">
        <v>582323</v>
      </c>
      <c r="I66" s="89">
        <v>582323</v>
      </c>
    </row>
    <row r="67" spans="1:9">
      <c r="A67" s="49" t="s">
        <v>22</v>
      </c>
      <c r="B67" s="49" t="s">
        <v>22</v>
      </c>
      <c r="C67" s="49" t="s">
        <v>41</v>
      </c>
      <c r="D67" s="49" t="s">
        <v>69</v>
      </c>
      <c r="G67" s="89">
        <v>42472</v>
      </c>
      <c r="H67" s="89">
        <v>17918</v>
      </c>
      <c r="I67" s="89">
        <v>6636</v>
      </c>
    </row>
    <row r="68" spans="1:9">
      <c r="A68" s="49" t="s">
        <v>22</v>
      </c>
      <c r="B68" s="49" t="s">
        <v>22</v>
      </c>
      <c r="C68" s="49" t="s">
        <v>43</v>
      </c>
      <c r="D68" s="49" t="s">
        <v>77</v>
      </c>
      <c r="G68" s="89">
        <v>290662</v>
      </c>
      <c r="H68" s="89">
        <v>350388</v>
      </c>
      <c r="I68" s="89">
        <v>350388</v>
      </c>
    </row>
    <row r="69" spans="1:9">
      <c r="A69" s="49" t="s">
        <v>22</v>
      </c>
      <c r="B69" s="49" t="s">
        <v>22</v>
      </c>
      <c r="C69" s="49" t="s">
        <v>32</v>
      </c>
      <c r="D69" s="49" t="s">
        <v>71</v>
      </c>
      <c r="G69" s="89">
        <v>266279</v>
      </c>
      <c r="H69" s="89">
        <v>62280</v>
      </c>
      <c r="I69" s="89">
        <v>62280</v>
      </c>
    </row>
    <row r="70" spans="1:9">
      <c r="A70" s="49" t="s">
        <v>22</v>
      </c>
      <c r="B70" s="49" t="s">
        <v>96</v>
      </c>
      <c r="C70" s="49" t="s">
        <v>22</v>
      </c>
      <c r="D70" s="49" t="s">
        <v>97</v>
      </c>
      <c r="G70" s="77">
        <v>2654</v>
      </c>
      <c r="H70" s="77">
        <v>2654</v>
      </c>
      <c r="I70" s="77"/>
    </row>
    <row r="71" spans="1:9">
      <c r="A71" s="49" t="s">
        <v>22</v>
      </c>
      <c r="B71" s="49" t="s">
        <v>22</v>
      </c>
      <c r="C71" s="49" t="s">
        <v>41</v>
      </c>
      <c r="D71" s="49" t="s">
        <v>69</v>
      </c>
      <c r="G71" s="89">
        <v>2654</v>
      </c>
      <c r="H71" s="89">
        <v>2654</v>
      </c>
      <c r="I71" s="89"/>
    </row>
  </sheetData>
  <autoFilter ref="G1:G71" xr:uid="{1AFC31D6-8DA6-46C2-B784-D439F90DFAE8}"/>
  <mergeCells count="2">
    <mergeCell ref="A1:I1"/>
    <mergeCell ref="A3:I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DAAFB-B0BD-4403-B515-F81FBEB168D9}">
  <sheetPr codeName="List9"/>
  <dimension ref="A1:L29"/>
  <sheetViews>
    <sheetView workbookViewId="0">
      <selection activeCell="J13" sqref="J13:L13"/>
    </sheetView>
  </sheetViews>
  <sheetFormatPr defaultRowHeight="15"/>
  <cols>
    <col min="5" max="12" width="25.28515625" customWidth="1"/>
  </cols>
  <sheetData>
    <row r="1" spans="1:12" ht="15.75">
      <c r="A1" s="104" t="s">
        <v>98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8">
      <c r="A2" s="105"/>
      <c r="B2" s="105"/>
      <c r="C2" s="105"/>
      <c r="D2" s="105"/>
      <c r="E2" s="105"/>
      <c r="F2" s="105"/>
      <c r="G2" s="181" t="s">
        <v>132</v>
      </c>
      <c r="H2" s="181"/>
      <c r="I2" s="105"/>
      <c r="J2" s="105"/>
      <c r="K2" s="105"/>
      <c r="L2" s="105"/>
    </row>
    <row r="3" spans="1:12" ht="15.75">
      <c r="A3" s="104" t="s">
        <v>0</v>
      </c>
      <c r="B3" s="104"/>
      <c r="C3" s="104"/>
      <c r="D3" s="104"/>
      <c r="E3" s="104"/>
      <c r="F3" s="104"/>
      <c r="G3" s="104"/>
      <c r="H3" s="104"/>
      <c r="I3" s="104"/>
      <c r="J3" s="104"/>
      <c r="K3" s="106"/>
      <c r="L3" s="106"/>
    </row>
    <row r="4" spans="1:12" ht="18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7"/>
      <c r="L4" s="107"/>
    </row>
    <row r="5" spans="1:12" ht="15.75">
      <c r="A5" s="104" t="s">
        <v>99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</row>
    <row r="6" spans="1:12" ht="18">
      <c r="A6" s="109"/>
      <c r="B6" s="110"/>
      <c r="C6" s="110"/>
      <c r="D6" s="110"/>
      <c r="E6" s="111"/>
      <c r="F6" s="112"/>
      <c r="G6" s="112"/>
      <c r="H6" s="112"/>
      <c r="I6" s="112"/>
      <c r="J6" s="112"/>
      <c r="K6" s="112"/>
      <c r="L6" s="113" t="s">
        <v>133</v>
      </c>
    </row>
    <row r="7" spans="1:12" ht="25.5">
      <c r="A7" s="114"/>
      <c r="B7" s="115"/>
      <c r="C7" s="115"/>
      <c r="D7" s="116"/>
      <c r="E7" s="117"/>
      <c r="F7" s="118" t="s">
        <v>134</v>
      </c>
      <c r="G7" s="118" t="s">
        <v>135</v>
      </c>
      <c r="H7" s="118" t="s">
        <v>136</v>
      </c>
      <c r="I7" s="118" t="s">
        <v>137</v>
      </c>
      <c r="J7" s="118" t="s">
        <v>138</v>
      </c>
      <c r="K7" s="118" t="s">
        <v>139</v>
      </c>
      <c r="L7" s="118" t="s">
        <v>140</v>
      </c>
    </row>
    <row r="8" spans="1:12">
      <c r="A8" s="119" t="s">
        <v>2</v>
      </c>
      <c r="B8" s="120"/>
      <c r="C8" s="120"/>
      <c r="D8" s="120"/>
      <c r="E8" s="121"/>
      <c r="F8" s="122">
        <v>11917618</v>
      </c>
      <c r="G8" s="122">
        <f>F8/7.5345</f>
        <v>1581739.7305726989</v>
      </c>
      <c r="H8" s="122">
        <v>22760182</v>
      </c>
      <c r="I8" s="122">
        <f>H8/7.5345</f>
        <v>3020795.2750680204</v>
      </c>
      <c r="J8" s="122">
        <v>3700709</v>
      </c>
      <c r="K8" s="122">
        <v>1975313</v>
      </c>
      <c r="L8" s="122">
        <v>1975313</v>
      </c>
    </row>
    <row r="9" spans="1:12">
      <c r="A9" s="124" t="s">
        <v>3</v>
      </c>
      <c r="B9" s="121"/>
      <c r="C9" s="121"/>
      <c r="D9" s="121"/>
      <c r="E9" s="121"/>
      <c r="F9" s="122"/>
      <c r="G9" s="122"/>
      <c r="H9" s="122"/>
      <c r="I9" s="122"/>
      <c r="J9" s="122"/>
      <c r="K9" s="122"/>
      <c r="L9" s="122"/>
    </row>
    <row r="10" spans="1:12">
      <c r="A10" s="125" t="s">
        <v>104</v>
      </c>
      <c r="B10" s="126"/>
      <c r="C10" s="126"/>
      <c r="D10" s="126"/>
      <c r="E10" s="127"/>
      <c r="F10" s="128">
        <f>F8+F9</f>
        <v>11917618</v>
      </c>
      <c r="G10" s="128">
        <f>G8+G9</f>
        <v>1581739.7305726989</v>
      </c>
      <c r="H10" s="128">
        <f>H8+H9</f>
        <v>22760182</v>
      </c>
      <c r="I10" s="128">
        <f>I8+I9</f>
        <v>3020795.2750680204</v>
      </c>
      <c r="J10" s="128">
        <f>J8</f>
        <v>3700709</v>
      </c>
      <c r="K10" s="128">
        <f>K8</f>
        <v>1975313</v>
      </c>
      <c r="L10" s="128">
        <f>L8</f>
        <v>1975313</v>
      </c>
    </row>
    <row r="11" spans="1:12">
      <c r="A11" s="129" t="s">
        <v>105</v>
      </c>
      <c r="B11" s="120"/>
      <c r="C11" s="120"/>
      <c r="D11" s="120"/>
      <c r="E11" s="120"/>
      <c r="F11" s="122">
        <v>11328419</v>
      </c>
      <c r="G11" s="122">
        <f>F11/7.5345</f>
        <v>1503539.5845776096</v>
      </c>
      <c r="H11" s="122">
        <v>13235182</v>
      </c>
      <c r="I11" s="122">
        <f t="shared" ref="I11:I12" si="0">H11/7.5345</f>
        <v>1756610.5249187071</v>
      </c>
      <c r="J11" s="122">
        <v>1593070</v>
      </c>
      <c r="K11" s="122">
        <v>1593070</v>
      </c>
      <c r="L11" s="131">
        <v>1593070</v>
      </c>
    </row>
    <row r="12" spans="1:12">
      <c r="A12" s="124" t="s">
        <v>6</v>
      </c>
      <c r="B12" s="121"/>
      <c r="C12" s="121"/>
      <c r="D12" s="121"/>
      <c r="E12" s="121"/>
      <c r="F12" s="122">
        <v>589199</v>
      </c>
      <c r="G12" s="122">
        <f>F12/7.5345</f>
        <v>78200.145995089246</v>
      </c>
      <c r="H12" s="122">
        <v>9525000</v>
      </c>
      <c r="I12" s="122">
        <f t="shared" si="0"/>
        <v>1264184.7501493131</v>
      </c>
      <c r="J12" s="122">
        <v>2107639</v>
      </c>
      <c r="K12" s="122">
        <v>382243</v>
      </c>
      <c r="L12" s="131">
        <v>382243</v>
      </c>
    </row>
    <row r="13" spans="1:12">
      <c r="A13" s="132" t="s">
        <v>106</v>
      </c>
      <c r="B13" s="133"/>
      <c r="C13" s="133"/>
      <c r="D13" s="133"/>
      <c r="E13" s="133"/>
      <c r="F13" s="128">
        <f>F11+F12</f>
        <v>11917618</v>
      </c>
      <c r="G13" s="128">
        <f>F13/7.5345</f>
        <v>1581739.7305726989</v>
      </c>
      <c r="H13" s="128">
        <f>H11+H12</f>
        <v>22760182</v>
      </c>
      <c r="I13" s="128">
        <f>I11+I12</f>
        <v>3020795.2750680204</v>
      </c>
      <c r="J13" s="128">
        <f>J11+J12</f>
        <v>3700709</v>
      </c>
      <c r="K13" s="128">
        <f>K11+K12</f>
        <v>1975313</v>
      </c>
      <c r="L13" s="128">
        <f>L11+L12</f>
        <v>1975313</v>
      </c>
    </row>
    <row r="14" spans="1:12">
      <c r="A14" s="134" t="s">
        <v>8</v>
      </c>
      <c r="B14" s="126"/>
      <c r="C14" s="126"/>
      <c r="D14" s="126"/>
      <c r="E14" s="126"/>
      <c r="F14" s="128">
        <f>F10-F13</f>
        <v>0</v>
      </c>
      <c r="G14" s="128">
        <f t="shared" ref="G14:I14" si="1">G10-G13</f>
        <v>0</v>
      </c>
      <c r="H14" s="128">
        <f t="shared" si="1"/>
        <v>0</v>
      </c>
      <c r="I14" s="128">
        <f t="shared" si="1"/>
        <v>0</v>
      </c>
      <c r="J14" s="135">
        <v>0</v>
      </c>
      <c r="K14" s="135">
        <v>0</v>
      </c>
      <c r="L14" s="135">
        <v>0</v>
      </c>
    </row>
    <row r="15" spans="1:12" ht="18">
      <c r="A15" s="105"/>
      <c r="B15" s="136"/>
      <c r="C15" s="136"/>
      <c r="D15" s="136"/>
      <c r="E15" s="136"/>
      <c r="F15" s="136"/>
      <c r="G15" s="136"/>
      <c r="H15" s="136"/>
      <c r="I15" s="136"/>
      <c r="J15" s="137"/>
      <c r="K15" s="137"/>
      <c r="L15" s="137"/>
    </row>
    <row r="16" spans="1:12" ht="15.75">
      <c r="A16" s="104" t="s">
        <v>107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</row>
    <row r="17" spans="1:12" ht="18">
      <c r="A17" s="105"/>
      <c r="B17" s="136"/>
      <c r="C17" s="136"/>
      <c r="D17" s="136"/>
      <c r="E17" s="136"/>
      <c r="F17" s="136"/>
      <c r="G17" s="136"/>
      <c r="H17" s="136"/>
      <c r="I17" s="136"/>
      <c r="J17" s="137"/>
      <c r="K17" s="137"/>
      <c r="L17" s="137"/>
    </row>
    <row r="18" spans="1:12" ht="25.5">
      <c r="A18" s="114"/>
      <c r="B18" s="115"/>
      <c r="C18" s="115"/>
      <c r="D18" s="116"/>
      <c r="E18" s="117"/>
      <c r="F18" s="118" t="s">
        <v>108</v>
      </c>
      <c r="G18" s="118"/>
      <c r="H18" s="118" t="s">
        <v>109</v>
      </c>
      <c r="I18" s="118"/>
      <c r="J18" s="118" t="s">
        <v>61</v>
      </c>
      <c r="K18" s="118" t="s">
        <v>102</v>
      </c>
      <c r="L18" s="118" t="s">
        <v>103</v>
      </c>
    </row>
    <row r="19" spans="1:12" ht="15.75" customHeight="1">
      <c r="A19" s="119" t="s">
        <v>10</v>
      </c>
      <c r="B19" s="138"/>
      <c r="C19" s="138"/>
      <c r="D19" s="138"/>
      <c r="E19" s="139"/>
      <c r="F19" s="122"/>
      <c r="G19" s="122"/>
      <c r="H19" s="122"/>
      <c r="I19" s="122"/>
      <c r="J19" s="122"/>
      <c r="K19" s="122"/>
      <c r="L19" s="122"/>
    </row>
    <row r="20" spans="1:12">
      <c r="A20" s="119" t="s">
        <v>11</v>
      </c>
      <c r="B20" s="120"/>
      <c r="C20" s="120"/>
      <c r="D20" s="120"/>
      <c r="E20" s="120"/>
      <c r="F20" s="122"/>
      <c r="G20" s="122"/>
      <c r="H20" s="122"/>
      <c r="I20" s="122"/>
      <c r="J20" s="122"/>
      <c r="K20" s="122"/>
      <c r="L20" s="122"/>
    </row>
    <row r="21" spans="1:12">
      <c r="A21" s="141" t="s">
        <v>12</v>
      </c>
      <c r="B21" s="142"/>
      <c r="C21" s="142"/>
      <c r="D21" s="142"/>
      <c r="E21" s="143"/>
      <c r="F21" s="182"/>
      <c r="G21" s="182"/>
      <c r="H21" s="182"/>
      <c r="I21" s="182"/>
      <c r="J21" s="183">
        <v>621806</v>
      </c>
      <c r="K21" s="183">
        <v>621806</v>
      </c>
      <c r="L21" s="184">
        <v>621806</v>
      </c>
    </row>
    <row r="22" spans="1:12">
      <c r="A22" s="141" t="s">
        <v>110</v>
      </c>
      <c r="B22" s="142"/>
      <c r="C22" s="142"/>
      <c r="D22" s="142"/>
      <c r="E22" s="143"/>
      <c r="F22" s="182"/>
      <c r="G22" s="182"/>
      <c r="H22" s="182"/>
      <c r="I22" s="182"/>
      <c r="J22" s="183">
        <v>-621806</v>
      </c>
      <c r="K22" s="183">
        <v>-621806</v>
      </c>
      <c r="L22" s="184">
        <v>-621806</v>
      </c>
    </row>
    <row r="23" spans="1:12">
      <c r="A23" s="134" t="s">
        <v>111</v>
      </c>
      <c r="B23" s="126"/>
      <c r="C23" s="126"/>
      <c r="D23" s="126"/>
      <c r="E23" s="126"/>
      <c r="F23" s="128">
        <v>0</v>
      </c>
      <c r="G23" s="128"/>
      <c r="H23" s="128">
        <v>0</v>
      </c>
      <c r="I23" s="128"/>
      <c r="J23" s="128">
        <v>0</v>
      </c>
      <c r="K23" s="128">
        <v>0</v>
      </c>
      <c r="L23" s="128">
        <v>0</v>
      </c>
    </row>
    <row r="24" spans="1:12">
      <c r="A24" s="129" t="s">
        <v>15</v>
      </c>
      <c r="B24" s="120"/>
      <c r="C24" s="120"/>
      <c r="D24" s="120"/>
      <c r="E24" s="120"/>
      <c r="F24" s="122">
        <v>0</v>
      </c>
      <c r="G24" s="122"/>
      <c r="H24" s="122">
        <v>0</v>
      </c>
      <c r="I24" s="122"/>
      <c r="J24" s="122">
        <v>0</v>
      </c>
      <c r="K24" s="122">
        <v>0</v>
      </c>
      <c r="L24" s="122">
        <v>0</v>
      </c>
    </row>
    <row r="25" spans="1:12" ht="15.75">
      <c r="A25" s="148"/>
      <c r="B25" s="149"/>
      <c r="C25" s="149"/>
      <c r="D25" s="149"/>
      <c r="E25" s="149"/>
      <c r="F25" s="150"/>
      <c r="G25" s="150"/>
      <c r="H25" s="150"/>
      <c r="I25" s="150"/>
      <c r="J25" s="150"/>
      <c r="K25" s="150"/>
      <c r="L25" s="150"/>
    </row>
    <row r="26" spans="1:12" ht="29.25" customHeight="1">
      <c r="A26" s="151" t="s">
        <v>112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</row>
    <row r="27" spans="1:12" ht="8.25" customHeight="1"/>
    <row r="28" spans="1:12">
      <c r="A28" s="151" t="s">
        <v>113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</row>
    <row r="29" spans="1:12" ht="9" customHeight="1"/>
  </sheetData>
  <mergeCells count="19">
    <mergeCell ref="A28:L28"/>
    <mergeCell ref="A20:E20"/>
    <mergeCell ref="A21:E21"/>
    <mergeCell ref="A22:E22"/>
    <mergeCell ref="A23:E23"/>
    <mergeCell ref="A24:E24"/>
    <mergeCell ref="A26:L26"/>
    <mergeCell ref="A10:E10"/>
    <mergeCell ref="A11:E11"/>
    <mergeCell ref="A12:E12"/>
    <mergeCell ref="A14:E14"/>
    <mergeCell ref="A16:L16"/>
    <mergeCell ref="A19:E19"/>
    <mergeCell ref="A1:L1"/>
    <mergeCell ref="G2:H2"/>
    <mergeCell ref="A3:L3"/>
    <mergeCell ref="A5:L5"/>
    <mergeCell ref="A8:E8"/>
    <mergeCell ref="A9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12</vt:i4>
      </vt:variant>
    </vt:vector>
  </HeadingPairs>
  <TitlesOfParts>
    <vt:vector size="12" baseType="lpstr">
      <vt:lpstr>SAŽETAK RAZDJEL</vt:lpstr>
      <vt:lpstr>PRIHODI I RASH RAZDJEL</vt:lpstr>
      <vt:lpstr>SAŽETAK 06005</vt:lpstr>
      <vt:lpstr>PRIH I RASH 06005</vt:lpstr>
      <vt:lpstr>SAŽETAK 06030</vt:lpstr>
      <vt:lpstr>PRIH I RASH 06030</vt:lpstr>
      <vt:lpstr>SAŽETAK 06035</vt:lpstr>
      <vt:lpstr>PRIH I RASH 06035</vt:lpstr>
      <vt:lpstr>SAŽETAK 06055</vt:lpstr>
      <vt:lpstr>PRIH I RASH 06055</vt:lpstr>
      <vt:lpstr>SAŽETAK 06060 </vt:lpstr>
      <vt:lpstr>PRIH I RASH 06060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Mia Franić</dc:creator>
  <cp:lastModifiedBy>Mia Franić</cp:lastModifiedBy>
  <dcterms:created xsi:type="dcterms:W3CDTF">2024-03-21T10:10:56Z</dcterms:created>
  <dcterms:modified xsi:type="dcterms:W3CDTF">2024-03-21T12:03:21Z</dcterms:modified>
</cp:coreProperties>
</file>